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11985" yWindow="-15" windowWidth="12030" windowHeight="14220" tabRatio="524"/>
  </bookViews>
  <sheets>
    <sheet name="Notice" sheetId="9" r:id="rId1"/>
    <sheet name="Calculation_Entry" sheetId="1" r:id="rId2"/>
    <sheet name="a" sheetId="4" state="hidden" r:id="rId3"/>
    <sheet name="変更履歴" sheetId="8" state="hidden" r:id="rId4"/>
  </sheets>
  <definedNames>
    <definedName name="_xlnm.Print_Area" localSheetId="1">Calculation_Entry!$A$1:$CG$55</definedName>
  </definedNames>
  <calcPr calcId="145621"/>
</workbook>
</file>

<file path=xl/calcChain.xml><?xml version="1.0" encoding="utf-8"?>
<calcChain xmlns="http://schemas.openxmlformats.org/spreadsheetml/2006/main">
  <c r="T3" i="1" l="1"/>
  <c r="BF20" i="1" l="1"/>
  <c r="BI24" i="1"/>
  <c r="AY24" i="1"/>
  <c r="P9" i="1"/>
  <c r="P8" i="1"/>
  <c r="BY46" i="1" l="1"/>
  <c r="BY43" i="1"/>
  <c r="BY40" i="1"/>
  <c r="BY36" i="1"/>
  <c r="BP12" i="1"/>
  <c r="BO8" i="1"/>
  <c r="E53" i="1" l="1"/>
  <c r="E47" i="1"/>
  <c r="E46" i="1"/>
  <c r="I42" i="1"/>
  <c r="E41" i="1"/>
  <c r="E37" i="1"/>
  <c r="E30" i="1"/>
  <c r="E28" i="1"/>
  <c r="E23" i="1"/>
  <c r="E25" i="1" s="1"/>
  <c r="E24" i="1"/>
  <c r="E29" i="1" s="1"/>
  <c r="E36" i="1" l="1"/>
  <c r="I20" i="1"/>
  <c r="E19" i="1"/>
  <c r="AI12" i="1" l="1"/>
  <c r="BS31" i="1" l="1"/>
  <c r="BP25" i="1"/>
  <c r="AP22" i="1"/>
  <c r="BE37" i="1"/>
  <c r="E42" i="1"/>
  <c r="P14" i="1"/>
  <c r="P13" i="1"/>
  <c r="P20" i="1" l="1"/>
  <c r="P21" i="1" s="1"/>
  <c r="P19" i="1"/>
  <c r="AP15" i="1"/>
  <c r="CA8" i="1"/>
  <c r="CA7" i="1"/>
  <c r="BH16" i="1"/>
  <c r="AZ12" i="1"/>
  <c r="BH12" i="1"/>
  <c r="E32" i="1"/>
  <c r="AZ8" i="1"/>
  <c r="B7" i="4"/>
  <c r="D7" i="4" s="1"/>
  <c r="F7" i="4" s="1"/>
  <c r="E51" i="4" s="1"/>
  <c r="H51" i="4" s="1"/>
  <c r="I51" i="4" s="1"/>
  <c r="K51" i="4" s="1"/>
  <c r="L51" i="4" s="1"/>
  <c r="B6" i="4"/>
  <c r="D6" i="4"/>
  <c r="F6" i="4"/>
  <c r="D13" i="4"/>
  <c r="F13" i="4"/>
  <c r="I16" i="1"/>
  <c r="AK45" i="1"/>
  <c r="AK7" i="1"/>
  <c r="AN6" i="1"/>
  <c r="AK6" i="1"/>
  <c r="D8" i="4"/>
  <c r="F8" i="4"/>
  <c r="D9" i="4"/>
  <c r="F9" i="4"/>
  <c r="A17" i="4"/>
  <c r="B17" i="4" s="1"/>
  <c r="E17" i="4" s="1"/>
  <c r="A18" i="4"/>
  <c r="B18" i="4" s="1"/>
  <c r="F18" i="4" s="1"/>
  <c r="B22" i="4"/>
  <c r="B12" i="4"/>
  <c r="D10" i="4"/>
  <c r="F10" i="4"/>
  <c r="D2" i="4"/>
  <c r="F2" i="4"/>
  <c r="D5" i="4"/>
  <c r="F5" i="4"/>
  <c r="D4" i="4"/>
  <c r="F4" i="4"/>
  <c r="D3" i="4"/>
  <c r="F3" i="4"/>
  <c r="B24" i="4"/>
  <c r="B25" i="4"/>
  <c r="B26" i="4"/>
  <c r="D26" i="4"/>
  <c r="B27" i="4"/>
  <c r="B28" i="4"/>
  <c r="B29" i="4"/>
  <c r="B30" i="4"/>
  <c r="D30" i="4"/>
  <c r="A31" i="4"/>
  <c r="B31" i="4"/>
  <c r="C31" i="4"/>
  <c r="A32" i="4"/>
  <c r="A33" i="4"/>
  <c r="B33" i="4"/>
  <c r="D33" i="4"/>
  <c r="A34" i="4"/>
  <c r="A43" i="4"/>
  <c r="B34" i="4"/>
  <c r="D34" i="4"/>
  <c r="A35" i="4"/>
  <c r="A44" i="4"/>
  <c r="B35" i="4"/>
  <c r="C35" i="4"/>
  <c r="A36" i="4"/>
  <c r="A37" i="4"/>
  <c r="B37" i="4"/>
  <c r="D37" i="4"/>
  <c r="A38" i="4"/>
  <c r="B38" i="4"/>
  <c r="D38" i="4"/>
  <c r="A39" i="4"/>
  <c r="B39" i="4"/>
  <c r="C39" i="4"/>
  <c r="A40" i="4"/>
  <c r="A42" i="4"/>
  <c r="B42" i="4"/>
  <c r="A46" i="4"/>
  <c r="A47" i="4"/>
  <c r="A48" i="4"/>
  <c r="A51" i="4"/>
  <c r="A60" i="4"/>
  <c r="B51" i="4"/>
  <c r="B23" i="4"/>
  <c r="F51" i="4"/>
  <c r="D51" i="4"/>
  <c r="G51" i="4"/>
  <c r="C51" i="4"/>
  <c r="B48" i="4"/>
  <c r="A57" i="4"/>
  <c r="B44" i="4"/>
  <c r="A53" i="4"/>
  <c r="F25" i="4"/>
  <c r="C25" i="4"/>
  <c r="D25" i="4"/>
  <c r="A52" i="4"/>
  <c r="B43" i="4"/>
  <c r="B60" i="4"/>
  <c r="A69" i="4"/>
  <c r="B47" i="4"/>
  <c r="A56" i="4"/>
  <c r="B46" i="4"/>
  <c r="A55" i="4"/>
  <c r="F29" i="4"/>
  <c r="C29" i="4"/>
  <c r="D29" i="4"/>
  <c r="C23" i="4"/>
  <c r="C22" i="4"/>
  <c r="G22" i="4"/>
  <c r="D22" i="4"/>
  <c r="D24" i="4"/>
  <c r="G24" i="4"/>
  <c r="D28" i="4"/>
  <c r="D27" i="4"/>
  <c r="D42" i="4"/>
  <c r="F38" i="4"/>
  <c r="C38" i="4"/>
  <c r="F33" i="4"/>
  <c r="F30" i="4"/>
  <c r="C30" i="4"/>
  <c r="F42" i="4"/>
  <c r="C42" i="4"/>
  <c r="B40" i="4"/>
  <c r="A49" i="4"/>
  <c r="B36" i="4"/>
  <c r="A45" i="4"/>
  <c r="B32" i="4"/>
  <c r="A41" i="4"/>
  <c r="F27" i="4"/>
  <c r="C27" i="4"/>
  <c r="G37" i="4"/>
  <c r="F39" i="4"/>
  <c r="D39" i="4"/>
  <c r="F37" i="4"/>
  <c r="F35" i="4"/>
  <c r="D35" i="4"/>
  <c r="G35" i="4"/>
  <c r="F34" i="4"/>
  <c r="C34" i="4"/>
  <c r="F31" i="4"/>
  <c r="D31" i="4"/>
  <c r="F26" i="4"/>
  <c r="C26" i="4"/>
  <c r="F23" i="4"/>
  <c r="D23" i="4"/>
  <c r="G23" i="4"/>
  <c r="G39" i="4"/>
  <c r="G38" i="4"/>
  <c r="C37" i="4"/>
  <c r="G34" i="4"/>
  <c r="C33" i="4"/>
  <c r="G33" i="4"/>
  <c r="G31" i="4"/>
  <c r="G30" i="4"/>
  <c r="F28" i="4"/>
  <c r="C28" i="4"/>
  <c r="G26" i="4"/>
  <c r="F24" i="4"/>
  <c r="C24" i="4"/>
  <c r="F22" i="4"/>
  <c r="F48" i="4"/>
  <c r="D48" i="4"/>
  <c r="G48" i="4"/>
  <c r="C48" i="4"/>
  <c r="B45" i="4"/>
  <c r="A54" i="4"/>
  <c r="G42" i="4"/>
  <c r="F47" i="4"/>
  <c r="D47" i="4"/>
  <c r="G47" i="4"/>
  <c r="C47" i="4"/>
  <c r="B52" i="4"/>
  <c r="A61" i="4"/>
  <c r="G25" i="4"/>
  <c r="B53" i="4"/>
  <c r="A62" i="4"/>
  <c r="F46" i="4"/>
  <c r="C46" i="4"/>
  <c r="D46" i="4"/>
  <c r="G46" i="4"/>
  <c r="B56" i="4"/>
  <c r="A65" i="4"/>
  <c r="F36" i="4"/>
  <c r="D36" i="4"/>
  <c r="G36" i="4"/>
  <c r="C36" i="4"/>
  <c r="G27" i="4"/>
  <c r="A78" i="4"/>
  <c r="B69" i="4"/>
  <c r="F44" i="4"/>
  <c r="C44" i="4"/>
  <c r="D44" i="4"/>
  <c r="G44" i="4"/>
  <c r="F32" i="4"/>
  <c r="D32" i="4"/>
  <c r="G32" i="4"/>
  <c r="C32" i="4"/>
  <c r="F40" i="4"/>
  <c r="D40" i="4"/>
  <c r="G40" i="4"/>
  <c r="C40" i="4"/>
  <c r="F43" i="4"/>
  <c r="D43" i="4"/>
  <c r="C43" i="4"/>
  <c r="A50" i="4"/>
  <c r="B41" i="4"/>
  <c r="A58" i="4"/>
  <c r="B49" i="4"/>
  <c r="G28" i="4"/>
  <c r="G29" i="4"/>
  <c r="B55" i="4"/>
  <c r="A64" i="4"/>
  <c r="F60" i="4"/>
  <c r="C60" i="4"/>
  <c r="D60" i="4"/>
  <c r="G60" i="4"/>
  <c r="B57" i="4"/>
  <c r="A66" i="4"/>
  <c r="A75" i="4"/>
  <c r="B66" i="4"/>
  <c r="F69" i="4"/>
  <c r="C69" i="4"/>
  <c r="D69" i="4"/>
  <c r="G69" i="4"/>
  <c r="F57" i="4"/>
  <c r="D57" i="4"/>
  <c r="G57" i="4"/>
  <c r="C57" i="4"/>
  <c r="B78" i="4"/>
  <c r="A87" i="4"/>
  <c r="B62" i="4"/>
  <c r="A71" i="4"/>
  <c r="F52" i="4"/>
  <c r="C52" i="4"/>
  <c r="D52" i="4"/>
  <c r="G52" i="4"/>
  <c r="F41" i="4"/>
  <c r="D41" i="4"/>
  <c r="C41" i="4"/>
  <c r="B61" i="4"/>
  <c r="A70" i="4"/>
  <c r="A59" i="4"/>
  <c r="B50" i="4"/>
  <c r="F49" i="4"/>
  <c r="D49" i="4"/>
  <c r="G49" i="4"/>
  <c r="C49" i="4"/>
  <c r="F53" i="4"/>
  <c r="C53" i="4"/>
  <c r="D53" i="4"/>
  <c r="G53" i="4"/>
  <c r="F56" i="4"/>
  <c r="D56" i="4"/>
  <c r="C56" i="4"/>
  <c r="F45" i="4"/>
  <c r="C45" i="4"/>
  <c r="D45" i="4"/>
  <c r="B64" i="4"/>
  <c r="A73" i="4"/>
  <c r="G43" i="4"/>
  <c r="F55" i="4"/>
  <c r="D55" i="4"/>
  <c r="C55" i="4"/>
  <c r="B58" i="4"/>
  <c r="A67" i="4"/>
  <c r="A74" i="4"/>
  <c r="B65" i="4"/>
  <c r="B54" i="4"/>
  <c r="A63" i="4"/>
  <c r="B63" i="4"/>
  <c r="A72" i="4"/>
  <c r="B70" i="4"/>
  <c r="A79" i="4"/>
  <c r="G41" i="4"/>
  <c r="F62" i="4"/>
  <c r="C62" i="4"/>
  <c r="D62" i="4"/>
  <c r="G62" i="4"/>
  <c r="F58" i="4"/>
  <c r="C58" i="4"/>
  <c r="D58" i="4"/>
  <c r="G58" i="4"/>
  <c r="G55" i="4"/>
  <c r="F64" i="4"/>
  <c r="D64" i="4"/>
  <c r="C64" i="4"/>
  <c r="G56" i="4"/>
  <c r="F50" i="4"/>
  <c r="C50" i="4"/>
  <c r="D50" i="4"/>
  <c r="F61" i="4"/>
  <c r="D61" i="4"/>
  <c r="G61" i="4"/>
  <c r="C61" i="4"/>
  <c r="F66" i="4"/>
  <c r="C66" i="4"/>
  <c r="D66" i="4"/>
  <c r="G66" i="4"/>
  <c r="A80" i="4"/>
  <c r="B71" i="4"/>
  <c r="F78" i="4"/>
  <c r="C78" i="4"/>
  <c r="D78" i="4"/>
  <c r="G78" i="4"/>
  <c r="B73" i="4"/>
  <c r="A82" i="4"/>
  <c r="F54" i="4"/>
  <c r="C54" i="4"/>
  <c r="D54" i="4"/>
  <c r="F65" i="4"/>
  <c r="D65" i="4"/>
  <c r="G65" i="4"/>
  <c r="C65" i="4"/>
  <c r="B74" i="4"/>
  <c r="A83" i="4"/>
  <c r="B67" i="4"/>
  <c r="A76" i="4"/>
  <c r="G45" i="4"/>
  <c r="B59" i="4"/>
  <c r="A68" i="4"/>
  <c r="A96" i="4"/>
  <c r="B87" i="4"/>
  <c r="B75" i="4"/>
  <c r="A84" i="4"/>
  <c r="F74" i="4"/>
  <c r="C74" i="4"/>
  <c r="D74" i="4"/>
  <c r="G74" i="4"/>
  <c r="B80" i="4"/>
  <c r="A89" i="4"/>
  <c r="G64" i="4"/>
  <c r="F70" i="4"/>
  <c r="C70" i="4"/>
  <c r="D70" i="4"/>
  <c r="G70" i="4"/>
  <c r="B72" i="4"/>
  <c r="A81" i="4"/>
  <c r="A88" i="4"/>
  <c r="B79" i="4"/>
  <c r="F63" i="4"/>
  <c r="D63" i="4"/>
  <c r="G63" i="4"/>
  <c r="C63" i="4"/>
  <c r="F59" i="4"/>
  <c r="D59" i="4"/>
  <c r="C59" i="4"/>
  <c r="B83" i="4"/>
  <c r="A92" i="4"/>
  <c r="F71" i="4"/>
  <c r="D71" i="4"/>
  <c r="G71" i="4"/>
  <c r="C71" i="4"/>
  <c r="B84" i="4"/>
  <c r="A93" i="4"/>
  <c r="F87" i="4"/>
  <c r="D87" i="4"/>
  <c r="C87" i="4"/>
  <c r="B76" i="4"/>
  <c r="A85" i="4"/>
  <c r="B82" i="4"/>
  <c r="A91" i="4"/>
  <c r="F75" i="4"/>
  <c r="D75" i="4"/>
  <c r="C75" i="4"/>
  <c r="B96" i="4"/>
  <c r="A105" i="4"/>
  <c r="B105" i="4"/>
  <c r="B68" i="4"/>
  <c r="A77" i="4"/>
  <c r="F67" i="4"/>
  <c r="D67" i="4"/>
  <c r="C67" i="4"/>
  <c r="G54" i="4"/>
  <c r="F73" i="4"/>
  <c r="D73" i="4"/>
  <c r="C73" i="4"/>
  <c r="G50" i="4"/>
  <c r="F96" i="4"/>
  <c r="D96" i="4"/>
  <c r="C96" i="4"/>
  <c r="F80" i="4"/>
  <c r="D80" i="4"/>
  <c r="G80" i="4"/>
  <c r="C80" i="4"/>
  <c r="G73" i="4"/>
  <c r="B77" i="4"/>
  <c r="A86" i="4"/>
  <c r="G87" i="4"/>
  <c r="F84" i="4"/>
  <c r="D84" i="4"/>
  <c r="C84" i="4"/>
  <c r="G59" i="4"/>
  <c r="F79" i="4"/>
  <c r="D79" i="4"/>
  <c r="G79" i="4"/>
  <c r="C79" i="4"/>
  <c r="B85" i="4"/>
  <c r="A94" i="4"/>
  <c r="G67" i="4"/>
  <c r="F68" i="4"/>
  <c r="C68" i="4"/>
  <c r="D68" i="4"/>
  <c r="G68" i="4"/>
  <c r="G75" i="4"/>
  <c r="F76" i="4"/>
  <c r="D76" i="4"/>
  <c r="C76" i="4"/>
  <c r="B92" i="4"/>
  <c r="A101" i="4"/>
  <c r="B88" i="4"/>
  <c r="A97" i="4"/>
  <c r="A90" i="4"/>
  <c r="B81" i="4"/>
  <c r="F82" i="4"/>
  <c r="C82" i="4"/>
  <c r="D82" i="4"/>
  <c r="G82" i="4"/>
  <c r="A102" i="4"/>
  <c r="B93" i="4"/>
  <c r="F105" i="4"/>
  <c r="C105" i="4"/>
  <c r="D105" i="4"/>
  <c r="G105" i="4"/>
  <c r="B91" i="4"/>
  <c r="A100" i="4"/>
  <c r="F83" i="4"/>
  <c r="D83" i="4"/>
  <c r="C83" i="4"/>
  <c r="F72" i="4"/>
  <c r="D72" i="4"/>
  <c r="G72" i="4"/>
  <c r="C72" i="4"/>
  <c r="B89" i="4"/>
  <c r="A98" i="4"/>
  <c r="F91" i="4"/>
  <c r="D91" i="4"/>
  <c r="C91" i="4"/>
  <c r="A111" i="4"/>
  <c r="B111" i="4"/>
  <c r="B102" i="4"/>
  <c r="A103" i="4"/>
  <c r="B94" i="4"/>
  <c r="F89" i="4"/>
  <c r="C89" i="4"/>
  <c r="D89" i="4"/>
  <c r="G89" i="4"/>
  <c r="F88" i="4"/>
  <c r="D88" i="4"/>
  <c r="G88" i="4"/>
  <c r="C88" i="4"/>
  <c r="F85" i="4"/>
  <c r="D85" i="4"/>
  <c r="C85" i="4"/>
  <c r="G96" i="4"/>
  <c r="B90" i="4"/>
  <c r="A99" i="4"/>
  <c r="B101" i="4"/>
  <c r="A110" i="4"/>
  <c r="B110" i="4"/>
  <c r="F77" i="4"/>
  <c r="D77" i="4"/>
  <c r="C77" i="4"/>
  <c r="B98" i="4"/>
  <c r="A107" i="4"/>
  <c r="B107" i="4"/>
  <c r="G83" i="4"/>
  <c r="B97" i="4"/>
  <c r="A106" i="4"/>
  <c r="B106" i="4"/>
  <c r="F92" i="4"/>
  <c r="D92" i="4"/>
  <c r="G92" i="4"/>
  <c r="C92" i="4"/>
  <c r="B100" i="4"/>
  <c r="A109" i="4"/>
  <c r="B109" i="4"/>
  <c r="F93" i="4"/>
  <c r="D93" i="4"/>
  <c r="G93" i="4"/>
  <c r="C93" i="4"/>
  <c r="F81" i="4"/>
  <c r="D81" i="4"/>
  <c r="G81" i="4"/>
  <c r="C81" i="4"/>
  <c r="G76" i="4"/>
  <c r="G84" i="4"/>
  <c r="A95" i="4"/>
  <c r="B86" i="4"/>
  <c r="A104" i="4"/>
  <c r="B104" i="4"/>
  <c r="B95" i="4"/>
  <c r="F107" i="4"/>
  <c r="D107" i="4"/>
  <c r="C107" i="4"/>
  <c r="A112" i="4"/>
  <c r="B112" i="4"/>
  <c r="B103" i="4"/>
  <c r="F102" i="4"/>
  <c r="C102" i="4"/>
  <c r="D102" i="4"/>
  <c r="F109" i="4"/>
  <c r="D109" i="4"/>
  <c r="G109" i="4"/>
  <c r="C109" i="4"/>
  <c r="F98" i="4"/>
  <c r="C98" i="4"/>
  <c r="D98" i="4"/>
  <c r="G98" i="4"/>
  <c r="G77" i="4"/>
  <c r="F90" i="4"/>
  <c r="C90" i="4"/>
  <c r="D90" i="4"/>
  <c r="G91" i="4"/>
  <c r="F100" i="4"/>
  <c r="D100" i="4"/>
  <c r="C100" i="4"/>
  <c r="F106" i="4"/>
  <c r="C106" i="4"/>
  <c r="D106" i="4"/>
  <c r="G106" i="4"/>
  <c r="F110" i="4"/>
  <c r="C110" i="4"/>
  <c r="D110" i="4"/>
  <c r="G110" i="4"/>
  <c r="G85" i="4"/>
  <c r="B99" i="4"/>
  <c r="A108" i="4"/>
  <c r="B108" i="4"/>
  <c r="F86" i="4"/>
  <c r="C86" i="4"/>
  <c r="D86" i="4"/>
  <c r="G86" i="4"/>
  <c r="F97" i="4"/>
  <c r="C97" i="4"/>
  <c r="D97" i="4"/>
  <c r="F101" i="4"/>
  <c r="D101" i="4"/>
  <c r="G101" i="4"/>
  <c r="C101" i="4"/>
  <c r="F94" i="4"/>
  <c r="C94" i="4"/>
  <c r="D94" i="4"/>
  <c r="F111" i="4"/>
  <c r="D111" i="4"/>
  <c r="G111" i="4"/>
  <c r="C111" i="4"/>
  <c r="F108" i="4"/>
  <c r="D108" i="4"/>
  <c r="C108" i="4"/>
  <c r="G97" i="4"/>
  <c r="G102" i="4"/>
  <c r="F99" i="4"/>
  <c r="D99" i="4"/>
  <c r="C99" i="4"/>
  <c r="G100" i="4"/>
  <c r="G90" i="4"/>
  <c r="F103" i="4"/>
  <c r="D103" i="4"/>
  <c r="C103" i="4"/>
  <c r="G107" i="4"/>
  <c r="F95" i="4"/>
  <c r="D95" i="4"/>
  <c r="C95" i="4"/>
  <c r="G94" i="4"/>
  <c r="F112" i="4"/>
  <c r="D112" i="4"/>
  <c r="C112" i="4"/>
  <c r="F104" i="4"/>
  <c r="D104" i="4"/>
  <c r="C104" i="4"/>
  <c r="G104" i="4"/>
  <c r="G103" i="4"/>
  <c r="G95" i="4"/>
  <c r="G108" i="4"/>
  <c r="G112" i="4"/>
  <c r="G99" i="4"/>
  <c r="E85" i="4" l="1"/>
  <c r="H85" i="4" s="1"/>
  <c r="I85" i="4" s="1"/>
  <c r="K85" i="4" s="1"/>
  <c r="L85" i="4" s="1"/>
  <c r="E84" i="4"/>
  <c r="H84" i="4" s="1"/>
  <c r="I84" i="4" s="1"/>
  <c r="J84" i="4" s="1"/>
  <c r="E95" i="4"/>
  <c r="H95" i="4" s="1"/>
  <c r="I95" i="4" s="1"/>
  <c r="K95" i="4" s="1"/>
  <c r="L95" i="4" s="1"/>
  <c r="E101" i="4"/>
  <c r="H101" i="4" s="1"/>
  <c r="I101" i="4" s="1"/>
  <c r="K101" i="4" s="1"/>
  <c r="L101" i="4" s="1"/>
  <c r="E34" i="4"/>
  <c r="H34" i="4" s="1"/>
  <c r="I34" i="4" s="1"/>
  <c r="J34" i="4" s="1"/>
  <c r="E98" i="4"/>
  <c r="H98" i="4" s="1"/>
  <c r="I98" i="4" s="1"/>
  <c r="K98" i="4" s="1"/>
  <c r="L98" i="4" s="1"/>
  <c r="E44" i="4"/>
  <c r="H44" i="4" s="1"/>
  <c r="I44" i="4" s="1"/>
  <c r="J44" i="4" s="1"/>
  <c r="E56" i="4"/>
  <c r="H56" i="4" s="1"/>
  <c r="I56" i="4" s="1"/>
  <c r="K56" i="4" s="1"/>
  <c r="L56" i="4" s="1"/>
  <c r="E60" i="4"/>
  <c r="H60" i="4" s="1"/>
  <c r="I60" i="4" s="1"/>
  <c r="K60" i="4" s="1"/>
  <c r="L60" i="4" s="1"/>
  <c r="P25" i="1"/>
  <c r="E38" i="4"/>
  <c r="H38" i="4" s="1"/>
  <c r="I38" i="4" s="1"/>
  <c r="K38" i="4" s="1"/>
  <c r="L38" i="4" s="1"/>
  <c r="E32" i="4"/>
  <c r="H32" i="4" s="1"/>
  <c r="I32" i="4" s="1"/>
  <c r="J32" i="4" s="1"/>
  <c r="E31" i="4"/>
  <c r="H31" i="4" s="1"/>
  <c r="I31" i="4" s="1"/>
  <c r="J31" i="4" s="1"/>
  <c r="E63" i="4"/>
  <c r="H63" i="4" s="1"/>
  <c r="I63" i="4" s="1"/>
  <c r="K63" i="4" s="1"/>
  <c r="L63" i="4" s="1"/>
  <c r="E97" i="4"/>
  <c r="H97" i="4" s="1"/>
  <c r="I97" i="4" s="1"/>
  <c r="K97" i="4" s="1"/>
  <c r="L97" i="4" s="1"/>
  <c r="E24" i="4"/>
  <c r="H24" i="4" s="1"/>
  <c r="I24" i="4" s="1"/>
  <c r="J24" i="4" s="1"/>
  <c r="E37" i="4"/>
  <c r="H37" i="4" s="1"/>
  <c r="I37" i="4" s="1"/>
  <c r="K37" i="4" s="1"/>
  <c r="L37" i="4" s="1"/>
  <c r="E36" i="4"/>
  <c r="H36" i="4" s="1"/>
  <c r="I36" i="4" s="1"/>
  <c r="K36" i="4" s="1"/>
  <c r="L36" i="4" s="1"/>
  <c r="E35" i="4"/>
  <c r="H35" i="4" s="1"/>
  <c r="I35" i="4" s="1"/>
  <c r="K35" i="4" s="1"/>
  <c r="L35" i="4" s="1"/>
  <c r="E87" i="4"/>
  <c r="H87" i="4" s="1"/>
  <c r="I87" i="4" s="1"/>
  <c r="K87" i="4" s="1"/>
  <c r="L87" i="4" s="1"/>
  <c r="E62" i="4"/>
  <c r="H62" i="4" s="1"/>
  <c r="I62" i="4" s="1"/>
  <c r="J62" i="4" s="1"/>
  <c r="E25" i="4"/>
  <c r="H25" i="4" s="1"/>
  <c r="I25" i="4" s="1"/>
  <c r="K25" i="4" s="1"/>
  <c r="L25" i="4" s="1"/>
  <c r="E77" i="4"/>
  <c r="H77" i="4" s="1"/>
  <c r="I77" i="4" s="1"/>
  <c r="J77" i="4" s="1"/>
  <c r="E75" i="4"/>
  <c r="H75" i="4" s="1"/>
  <c r="I75" i="4" s="1"/>
  <c r="K75" i="4" s="1"/>
  <c r="L75" i="4" s="1"/>
  <c r="E71" i="4"/>
  <c r="H71" i="4" s="1"/>
  <c r="I71" i="4" s="1"/>
  <c r="K71" i="4" s="1"/>
  <c r="L71" i="4" s="1"/>
  <c r="E42" i="4"/>
  <c r="H42" i="4" s="1"/>
  <c r="I42" i="4" s="1"/>
  <c r="K42" i="4" s="1"/>
  <c r="L42" i="4" s="1"/>
  <c r="E58" i="4"/>
  <c r="H58" i="4" s="1"/>
  <c r="I58" i="4" s="1"/>
  <c r="K58" i="4" s="1"/>
  <c r="L58" i="4" s="1"/>
  <c r="E49" i="4"/>
  <c r="H49" i="4" s="1"/>
  <c r="I49" i="4" s="1"/>
  <c r="K49" i="4" s="1"/>
  <c r="L49" i="4" s="1"/>
  <c r="E107" i="4"/>
  <c r="H107" i="4" s="1"/>
  <c r="I107" i="4" s="1"/>
  <c r="J107" i="4" s="1"/>
  <c r="E61" i="4"/>
  <c r="H61" i="4" s="1"/>
  <c r="I61" i="4" s="1"/>
  <c r="J61" i="4" s="1"/>
  <c r="E28" i="4"/>
  <c r="H28" i="4" s="1"/>
  <c r="I28" i="4" s="1"/>
  <c r="K28" i="4" s="1"/>
  <c r="L28" i="4" s="1"/>
  <c r="E66" i="4"/>
  <c r="H66" i="4" s="1"/>
  <c r="I66" i="4" s="1"/>
  <c r="K66" i="4" s="1"/>
  <c r="L66" i="4" s="1"/>
  <c r="E29" i="4"/>
  <c r="H29" i="4" s="1"/>
  <c r="I29" i="4" s="1"/>
  <c r="K29" i="4" s="1"/>
  <c r="L29" i="4" s="1"/>
  <c r="E73" i="4"/>
  <c r="H73" i="4" s="1"/>
  <c r="I73" i="4" s="1"/>
  <c r="J73" i="4" s="1"/>
  <c r="E106" i="4"/>
  <c r="H106" i="4" s="1"/>
  <c r="I106" i="4" s="1"/>
  <c r="J106" i="4" s="1"/>
  <c r="E74" i="4"/>
  <c r="H74" i="4" s="1"/>
  <c r="I74" i="4" s="1"/>
  <c r="E92" i="4"/>
  <c r="H92" i="4" s="1"/>
  <c r="I92" i="4" s="1"/>
  <c r="J92" i="4" s="1"/>
  <c r="E67" i="4"/>
  <c r="H67" i="4" s="1"/>
  <c r="I67" i="4" s="1"/>
  <c r="J67" i="4" s="1"/>
  <c r="E39" i="4"/>
  <c r="H39" i="4" s="1"/>
  <c r="I39" i="4" s="1"/>
  <c r="J39" i="4" s="1"/>
  <c r="E108" i="4"/>
  <c r="H108" i="4" s="1"/>
  <c r="I108" i="4" s="1"/>
  <c r="K108" i="4" s="1"/>
  <c r="L108" i="4" s="1"/>
  <c r="E45" i="4"/>
  <c r="H45" i="4" s="1"/>
  <c r="I45" i="4" s="1"/>
  <c r="K45" i="4" s="1"/>
  <c r="L45" i="4" s="1"/>
  <c r="E91" i="4"/>
  <c r="H91" i="4" s="1"/>
  <c r="I91" i="4" s="1"/>
  <c r="K91" i="4" s="1"/>
  <c r="L91" i="4" s="1"/>
  <c r="E53" i="4"/>
  <c r="H53" i="4" s="1"/>
  <c r="I53" i="4" s="1"/>
  <c r="J53" i="4" s="1"/>
  <c r="E110" i="4"/>
  <c r="H110" i="4" s="1"/>
  <c r="I110" i="4" s="1"/>
  <c r="J110" i="4" s="1"/>
  <c r="E89" i="4"/>
  <c r="H89" i="4" s="1"/>
  <c r="I89" i="4" s="1"/>
  <c r="K89" i="4" s="1"/>
  <c r="L89" i="4" s="1"/>
  <c r="E22" i="4"/>
  <c r="H22" i="4" s="1"/>
  <c r="I22" i="4" s="1"/>
  <c r="J22" i="4" s="1"/>
  <c r="E96" i="4"/>
  <c r="H96" i="4" s="1"/>
  <c r="I96" i="4" s="1"/>
  <c r="J96" i="4" s="1"/>
  <c r="E102" i="4"/>
  <c r="H102" i="4" s="1"/>
  <c r="I102" i="4" s="1"/>
  <c r="J102" i="4" s="1"/>
  <c r="E55" i="4"/>
  <c r="H55" i="4" s="1"/>
  <c r="I55" i="4" s="1"/>
  <c r="J55" i="4" s="1"/>
  <c r="E70" i="4"/>
  <c r="H70" i="4" s="1"/>
  <c r="I70" i="4" s="1"/>
  <c r="J70" i="4" s="1"/>
  <c r="E88" i="4"/>
  <c r="H88" i="4" s="1"/>
  <c r="I88" i="4" s="1"/>
  <c r="K88" i="4" s="1"/>
  <c r="L88" i="4" s="1"/>
  <c r="E104" i="4"/>
  <c r="H104" i="4" s="1"/>
  <c r="I104" i="4" s="1"/>
  <c r="K104" i="4" s="1"/>
  <c r="L104" i="4" s="1"/>
  <c r="E59" i="4"/>
  <c r="H59" i="4" s="1"/>
  <c r="I59" i="4" s="1"/>
  <c r="J59" i="4" s="1"/>
  <c r="E69" i="4"/>
  <c r="H69" i="4" s="1"/>
  <c r="I69" i="4" s="1"/>
  <c r="K69" i="4" s="1"/>
  <c r="L69" i="4" s="1"/>
  <c r="E76" i="4"/>
  <c r="H76" i="4" s="1"/>
  <c r="I76" i="4" s="1"/>
  <c r="J76" i="4" s="1"/>
  <c r="E33" i="4"/>
  <c r="H33" i="4" s="1"/>
  <c r="I33" i="4" s="1"/>
  <c r="K33" i="4" s="1"/>
  <c r="L33" i="4" s="1"/>
  <c r="E86" i="4"/>
  <c r="H86" i="4" s="1"/>
  <c r="I86" i="4" s="1"/>
  <c r="K86" i="4" s="1"/>
  <c r="L86" i="4" s="1"/>
  <c r="E64" i="4"/>
  <c r="H64" i="4" s="1"/>
  <c r="I64" i="4" s="1"/>
  <c r="J64" i="4" s="1"/>
  <c r="E103" i="4"/>
  <c r="H103" i="4" s="1"/>
  <c r="I103" i="4" s="1"/>
  <c r="E40" i="4"/>
  <c r="H40" i="4" s="1"/>
  <c r="I40" i="4" s="1"/>
  <c r="K40" i="4" s="1"/>
  <c r="L40" i="4" s="1"/>
  <c r="D18" i="4"/>
  <c r="F17" i="4"/>
  <c r="H17" i="4" s="1"/>
  <c r="J51" i="4"/>
  <c r="D17" i="4"/>
  <c r="C18" i="4"/>
  <c r="E18" i="4"/>
  <c r="H18" i="4" s="1"/>
  <c r="C17" i="4"/>
  <c r="E79" i="4"/>
  <c r="H79" i="4" s="1"/>
  <c r="I79" i="4" s="1"/>
  <c r="E83" i="4"/>
  <c r="H83" i="4" s="1"/>
  <c r="I83" i="4" s="1"/>
  <c r="E109" i="4"/>
  <c r="H109" i="4" s="1"/>
  <c r="I109" i="4" s="1"/>
  <c r="E26" i="4"/>
  <c r="H26" i="4" s="1"/>
  <c r="I26" i="4" s="1"/>
  <c r="E100" i="4"/>
  <c r="H100" i="4" s="1"/>
  <c r="I100" i="4" s="1"/>
  <c r="E41" i="4"/>
  <c r="H41" i="4" s="1"/>
  <c r="I41" i="4" s="1"/>
  <c r="E30" i="4"/>
  <c r="H30" i="4" s="1"/>
  <c r="I30" i="4" s="1"/>
  <c r="E23" i="4"/>
  <c r="H23" i="4" s="1"/>
  <c r="I23" i="4" s="1"/>
  <c r="E78" i="4"/>
  <c r="H78" i="4" s="1"/>
  <c r="I78" i="4" s="1"/>
  <c r="E90" i="4"/>
  <c r="H90" i="4" s="1"/>
  <c r="I90" i="4" s="1"/>
  <c r="E57" i="4"/>
  <c r="H57" i="4" s="1"/>
  <c r="I57" i="4" s="1"/>
  <c r="E65" i="4"/>
  <c r="H65" i="4" s="1"/>
  <c r="I65" i="4" s="1"/>
  <c r="E43" i="4"/>
  <c r="H43" i="4" s="1"/>
  <c r="I43" i="4" s="1"/>
  <c r="E99" i="4"/>
  <c r="H99" i="4" s="1"/>
  <c r="I99" i="4" s="1"/>
  <c r="E111" i="4"/>
  <c r="H111" i="4" s="1"/>
  <c r="I111" i="4" s="1"/>
  <c r="E81" i="4"/>
  <c r="H81" i="4" s="1"/>
  <c r="I81" i="4" s="1"/>
  <c r="E80" i="4"/>
  <c r="H80" i="4" s="1"/>
  <c r="I80" i="4" s="1"/>
  <c r="E48" i="4"/>
  <c r="H48" i="4" s="1"/>
  <c r="I48" i="4" s="1"/>
  <c r="E93" i="4"/>
  <c r="H93" i="4" s="1"/>
  <c r="I93" i="4" s="1"/>
  <c r="E50" i="4"/>
  <c r="H50" i="4" s="1"/>
  <c r="I50" i="4" s="1"/>
  <c r="E94" i="4"/>
  <c r="H94" i="4" s="1"/>
  <c r="I94" i="4" s="1"/>
  <c r="E112" i="4"/>
  <c r="H112" i="4" s="1"/>
  <c r="I112" i="4" s="1"/>
  <c r="E105" i="4"/>
  <c r="H105" i="4" s="1"/>
  <c r="I105" i="4" s="1"/>
  <c r="E47" i="4"/>
  <c r="H47" i="4" s="1"/>
  <c r="I47" i="4" s="1"/>
  <c r="E54" i="4"/>
  <c r="H54" i="4" s="1"/>
  <c r="I54" i="4" s="1"/>
  <c r="E82" i="4"/>
  <c r="H82" i="4" s="1"/>
  <c r="I82" i="4" s="1"/>
  <c r="E27" i="4"/>
  <c r="H27" i="4" s="1"/>
  <c r="I27" i="4" s="1"/>
  <c r="E46" i="4"/>
  <c r="H46" i="4" s="1"/>
  <c r="I46" i="4" s="1"/>
  <c r="E68" i="4"/>
  <c r="H68" i="4" s="1"/>
  <c r="I68" i="4" s="1"/>
  <c r="E72" i="4"/>
  <c r="H72" i="4" s="1"/>
  <c r="I72" i="4" s="1"/>
  <c r="E52" i="4"/>
  <c r="H52" i="4" s="1"/>
  <c r="I52" i="4" s="1"/>
  <c r="J85" i="4" l="1"/>
  <c r="K77" i="4"/>
  <c r="L77" i="4" s="1"/>
  <c r="J95" i="4"/>
  <c r="K34" i="4"/>
  <c r="L34" i="4" s="1"/>
  <c r="J56" i="4"/>
  <c r="K84" i="4"/>
  <c r="L84" i="4" s="1"/>
  <c r="J60" i="4"/>
  <c r="J25" i="4"/>
  <c r="J49" i="4"/>
  <c r="J38" i="4"/>
  <c r="J101" i="4"/>
  <c r="K76" i="4"/>
  <c r="L76" i="4" s="1"/>
  <c r="J42" i="4"/>
  <c r="K73" i="4"/>
  <c r="L73" i="4" s="1"/>
  <c r="K44" i="4"/>
  <c r="L44" i="4" s="1"/>
  <c r="J63" i="4"/>
  <c r="J98" i="4"/>
  <c r="J91" i="4"/>
  <c r="J35" i="4"/>
  <c r="K64" i="4"/>
  <c r="L64" i="4" s="1"/>
  <c r="K67" i="4"/>
  <c r="L67" i="4" s="1"/>
  <c r="K110" i="4"/>
  <c r="L110" i="4" s="1"/>
  <c r="J45" i="4"/>
  <c r="K53" i="4"/>
  <c r="L53" i="4" s="1"/>
  <c r="K92" i="4"/>
  <c r="L92" i="4" s="1"/>
  <c r="K32" i="4"/>
  <c r="L32" i="4" s="1"/>
  <c r="J36" i="4"/>
  <c r="J97" i="4"/>
  <c r="K31" i="4"/>
  <c r="L31" i="4" s="1"/>
  <c r="K107" i="4"/>
  <c r="L107" i="4" s="1"/>
  <c r="K96" i="4"/>
  <c r="L96" i="4" s="1"/>
  <c r="J104" i="4"/>
  <c r="J28" i="4"/>
  <c r="J75" i="4"/>
  <c r="K24" i="4"/>
  <c r="L24" i="4" s="1"/>
  <c r="J87" i="4"/>
  <c r="K61" i="4"/>
  <c r="L61" i="4" s="1"/>
  <c r="K59" i="4"/>
  <c r="L59" i="4" s="1"/>
  <c r="J58" i="4"/>
  <c r="K62" i="4"/>
  <c r="L62" i="4" s="1"/>
  <c r="J29" i="4"/>
  <c r="J37" i="4"/>
  <c r="J71" i="4"/>
  <c r="K102" i="4"/>
  <c r="L102" i="4" s="1"/>
  <c r="K70" i="4"/>
  <c r="L70" i="4" s="1"/>
  <c r="J66" i="4"/>
  <c r="J108" i="4"/>
  <c r="J89" i="4"/>
  <c r="J86" i="4"/>
  <c r="K39" i="4"/>
  <c r="L39" i="4" s="1"/>
  <c r="J88" i="4"/>
  <c r="K55" i="4"/>
  <c r="L55" i="4" s="1"/>
  <c r="J40" i="4"/>
  <c r="J33" i="4"/>
  <c r="K106" i="4"/>
  <c r="L106" i="4" s="1"/>
  <c r="J103" i="4"/>
  <c r="K103" i="4"/>
  <c r="L103" i="4" s="1"/>
  <c r="K74" i="4"/>
  <c r="L74" i="4" s="1"/>
  <c r="J74" i="4"/>
  <c r="K22" i="4"/>
  <c r="L22" i="4" s="1"/>
  <c r="J69" i="4"/>
  <c r="G18" i="4"/>
  <c r="I18" i="4" s="1"/>
  <c r="K18" i="4" s="1"/>
  <c r="L18" i="4" s="1"/>
  <c r="G17" i="4"/>
  <c r="I17" i="4" s="1"/>
  <c r="J72" i="4"/>
  <c r="K72" i="4"/>
  <c r="L72" i="4" s="1"/>
  <c r="J112" i="4"/>
  <c r="K112" i="4"/>
  <c r="L112" i="4" s="1"/>
  <c r="K99" i="4"/>
  <c r="L99" i="4" s="1"/>
  <c r="J99" i="4"/>
  <c r="K83" i="4"/>
  <c r="L83" i="4" s="1"/>
  <c r="J83" i="4"/>
  <c r="K54" i="4"/>
  <c r="L54" i="4" s="1"/>
  <c r="J54" i="4"/>
  <c r="J80" i="4"/>
  <c r="K80" i="4"/>
  <c r="L80" i="4" s="1"/>
  <c r="K78" i="4"/>
  <c r="L78" i="4" s="1"/>
  <c r="J78" i="4"/>
  <c r="J79" i="4"/>
  <c r="K79" i="4"/>
  <c r="L79" i="4" s="1"/>
  <c r="K46" i="4"/>
  <c r="L46" i="4" s="1"/>
  <c r="J46" i="4"/>
  <c r="J47" i="4"/>
  <c r="K47" i="4"/>
  <c r="L47" i="4" s="1"/>
  <c r="K50" i="4"/>
  <c r="L50" i="4" s="1"/>
  <c r="J50" i="4"/>
  <c r="K81" i="4"/>
  <c r="L81" i="4" s="1"/>
  <c r="J81" i="4"/>
  <c r="J65" i="4"/>
  <c r="K65" i="4"/>
  <c r="L65" i="4" s="1"/>
  <c r="K23" i="4"/>
  <c r="L23" i="4" s="1"/>
  <c r="J23" i="4"/>
  <c r="J26" i="4"/>
  <c r="K26" i="4"/>
  <c r="L26" i="4" s="1"/>
  <c r="K82" i="4"/>
  <c r="L82" i="4" s="1"/>
  <c r="J82" i="4"/>
  <c r="J48" i="4"/>
  <c r="K48" i="4"/>
  <c r="L48" i="4" s="1"/>
  <c r="K90" i="4"/>
  <c r="L90" i="4" s="1"/>
  <c r="J90" i="4"/>
  <c r="K41" i="4"/>
  <c r="L41" i="4" s="1"/>
  <c r="J41" i="4"/>
  <c r="J68" i="4"/>
  <c r="K68" i="4"/>
  <c r="L68" i="4" s="1"/>
  <c r="K94" i="4"/>
  <c r="L94" i="4" s="1"/>
  <c r="J94" i="4"/>
  <c r="K43" i="4"/>
  <c r="L43" i="4" s="1"/>
  <c r="J43" i="4"/>
  <c r="J100" i="4"/>
  <c r="K100" i="4"/>
  <c r="L100" i="4" s="1"/>
  <c r="J52" i="4"/>
  <c r="K52" i="4"/>
  <c r="L52" i="4" s="1"/>
  <c r="J27" i="4"/>
  <c r="K27" i="4"/>
  <c r="L27" i="4" s="1"/>
  <c r="K105" i="4"/>
  <c r="L105" i="4" s="1"/>
  <c r="J105" i="4"/>
  <c r="K93" i="4"/>
  <c r="L93" i="4" s="1"/>
  <c r="J93" i="4"/>
  <c r="K111" i="4"/>
  <c r="L111" i="4" s="1"/>
  <c r="J111" i="4"/>
  <c r="J57" i="4"/>
  <c r="K57" i="4"/>
  <c r="L57" i="4" s="1"/>
  <c r="J30" i="4"/>
  <c r="K30" i="4"/>
  <c r="L30" i="4" s="1"/>
  <c r="J109" i="4"/>
  <c r="K109" i="4"/>
  <c r="L109" i="4" s="1"/>
  <c r="J18" i="4" l="1"/>
  <c r="J17" i="4"/>
  <c r="K17" i="4"/>
  <c r="L17" i="4" s="1"/>
</calcChain>
</file>

<file path=xl/sharedStrings.xml><?xml version="1.0" encoding="utf-8"?>
<sst xmlns="http://schemas.openxmlformats.org/spreadsheetml/2006/main" count="317" uniqueCount="246">
  <si>
    <t>V</t>
    <phoneticPr fontId="2"/>
  </si>
  <si>
    <t>W</t>
    <phoneticPr fontId="2"/>
  </si>
  <si>
    <t>uH</t>
    <phoneticPr fontId="2"/>
  </si>
  <si>
    <t>A</t>
    <phoneticPr fontId="2"/>
  </si>
  <si>
    <t>uF</t>
    <phoneticPr fontId="2"/>
  </si>
  <si>
    <t>複素数化</t>
    <rPh sb="0" eb="3">
      <t>フクソスウ</t>
    </rPh>
    <rPh sb="3" eb="4">
      <t>カ</t>
    </rPh>
    <phoneticPr fontId="2"/>
  </si>
  <si>
    <t>gm-Amp位相</t>
    <rPh sb="6" eb="8">
      <t>イソウ</t>
    </rPh>
    <phoneticPr fontId="2"/>
  </si>
  <si>
    <t>R4=</t>
    <phoneticPr fontId="2"/>
  </si>
  <si>
    <t>kΩ</t>
    <phoneticPr fontId="2"/>
  </si>
  <si>
    <t>R1=</t>
    <phoneticPr fontId="2"/>
  </si>
  <si>
    <t>C4=</t>
    <phoneticPr fontId="2"/>
  </si>
  <si>
    <t>uF</t>
    <phoneticPr fontId="2"/>
  </si>
  <si>
    <t>jC1=</t>
    <phoneticPr fontId="2"/>
  </si>
  <si>
    <t>Rf=</t>
    <phoneticPr fontId="2"/>
  </si>
  <si>
    <t>R2=</t>
    <phoneticPr fontId="2"/>
  </si>
  <si>
    <t>Cf=</t>
    <phoneticPr fontId="2"/>
  </si>
  <si>
    <t>jC2=</t>
    <phoneticPr fontId="2"/>
  </si>
  <si>
    <t>R3=</t>
    <phoneticPr fontId="2"/>
  </si>
  <si>
    <t>jC3=</t>
    <phoneticPr fontId="2"/>
  </si>
  <si>
    <t>20log(|Gain|)</t>
    <phoneticPr fontId="2"/>
  </si>
  <si>
    <t>Frequency</t>
    <phoneticPr fontId="2"/>
  </si>
  <si>
    <t>ω=2πf</t>
    <phoneticPr fontId="2"/>
  </si>
  <si>
    <t>jwC4</t>
    <phoneticPr fontId="2"/>
  </si>
  <si>
    <t>jwCf</t>
    <phoneticPr fontId="2"/>
  </si>
  <si>
    <t>jwC2</t>
    <phoneticPr fontId="2"/>
  </si>
  <si>
    <t>jwC3</t>
    <phoneticPr fontId="2"/>
  </si>
  <si>
    <t>Zf</t>
    <phoneticPr fontId="2"/>
  </si>
  <si>
    <t>Zo</t>
    <phoneticPr fontId="2"/>
  </si>
  <si>
    <t>Gain</t>
    <phoneticPr fontId="2"/>
  </si>
  <si>
    <t>gm-Ampゲイン</t>
    <phoneticPr fontId="2"/>
  </si>
  <si>
    <t>gm=</t>
    <phoneticPr fontId="2"/>
  </si>
  <si>
    <t>uA/V</t>
    <phoneticPr fontId="2"/>
  </si>
  <si>
    <t>Frequency</t>
    <phoneticPr fontId="2"/>
  </si>
  <si>
    <t>ω=2πf</t>
    <phoneticPr fontId="2"/>
  </si>
  <si>
    <t>jwC4</t>
    <phoneticPr fontId="2"/>
  </si>
  <si>
    <t>jwCf</t>
    <phoneticPr fontId="2"/>
  </si>
  <si>
    <t>jwC2</t>
    <phoneticPr fontId="2"/>
  </si>
  <si>
    <t>jwC3</t>
    <phoneticPr fontId="2"/>
  </si>
  <si>
    <t>Zf</t>
    <phoneticPr fontId="2"/>
  </si>
  <si>
    <t>Zo</t>
    <phoneticPr fontId="2"/>
  </si>
  <si>
    <t>Gain</t>
    <phoneticPr fontId="2"/>
  </si>
  <si>
    <t>gm-Ampゲイン</t>
    <phoneticPr fontId="2"/>
  </si>
  <si>
    <t>Ω</t>
    <phoneticPr fontId="2"/>
  </si>
  <si>
    <r>
      <t>A</t>
    </r>
    <r>
      <rPr>
        <sz val="11"/>
        <rFont val="ＭＳ Ｐゴシック"/>
        <family val="3"/>
        <charset val="128"/>
      </rPr>
      <t>v</t>
    </r>
    <phoneticPr fontId="2"/>
  </si>
  <si>
    <t>作成</t>
    <rPh sb="0" eb="2">
      <t>サクセイ</t>
    </rPh>
    <phoneticPr fontId="2"/>
  </si>
  <si>
    <t>河野</t>
    <rPh sb="0" eb="2">
      <t>カワノ</t>
    </rPh>
    <phoneticPr fontId="2"/>
  </si>
  <si>
    <t>周波数特性の定数変更</t>
    <rPh sb="0" eb="3">
      <t>シュウハスウ</t>
    </rPh>
    <rPh sb="3" eb="5">
      <t>トクセイ</t>
    </rPh>
    <rPh sb="6" eb="8">
      <t>ジョウスウ</t>
    </rPh>
    <rPh sb="8" eb="10">
      <t>ヘンコウ</t>
    </rPh>
    <phoneticPr fontId="2"/>
  </si>
  <si>
    <t>Rout=58MΩ⇒40MΩ(Av65dB程度)</t>
    <rPh sb="21" eb="23">
      <t>テイド</t>
    </rPh>
    <phoneticPr fontId="2"/>
  </si>
  <si>
    <t>Rev1</t>
    <phoneticPr fontId="2"/>
  </si>
  <si>
    <t>Rev2</t>
    <phoneticPr fontId="2"/>
  </si>
  <si>
    <t>gm=50uS⇒46uS</t>
    <phoneticPr fontId="2"/>
  </si>
  <si>
    <r>
      <t>C</t>
    </r>
    <r>
      <rPr>
        <sz val="11"/>
        <rFont val="ＭＳ Ｐゴシック"/>
        <family val="3"/>
        <charset val="128"/>
      </rPr>
      <t>eo1</t>
    </r>
    <r>
      <rPr>
        <sz val="11"/>
        <rFont val="ＭＳ Ｐゴシック"/>
        <family val="3"/>
        <charset val="128"/>
      </rPr>
      <t>=</t>
    </r>
    <phoneticPr fontId="2"/>
  </si>
  <si>
    <t>Ro=</t>
    <phoneticPr fontId="2"/>
  </si>
  <si>
    <r>
      <t>Ceo2=</t>
    </r>
    <r>
      <rPr>
        <sz val="11"/>
        <rFont val="ＭＳ Ｐゴシック"/>
        <family val="3"/>
        <charset val="128"/>
      </rPr>
      <t>(未使用）</t>
    </r>
    <rPh sb="6" eb="9">
      <t>ミシヨウ</t>
    </rPh>
    <phoneticPr fontId="2"/>
  </si>
  <si>
    <r>
      <t>R</t>
    </r>
    <r>
      <rPr>
        <sz val="11"/>
        <rFont val="ＭＳ Ｐゴシック"/>
        <family val="3"/>
        <charset val="128"/>
      </rPr>
      <t>eo2</t>
    </r>
    <r>
      <rPr>
        <sz val="11"/>
        <rFont val="ＭＳ Ｐゴシック"/>
        <family val="3"/>
        <charset val="128"/>
      </rPr>
      <t>=</t>
    </r>
    <r>
      <rPr>
        <sz val="11"/>
        <rFont val="ＭＳ Ｐゴシック"/>
        <family val="3"/>
        <charset val="128"/>
      </rPr>
      <t>(未使用）</t>
    </r>
    <rPh sb="6" eb="9">
      <t>ミシヨウ</t>
    </rPh>
    <phoneticPr fontId="2"/>
  </si>
  <si>
    <t>T</t>
    <phoneticPr fontId="2"/>
  </si>
  <si>
    <t>～</t>
    <phoneticPr fontId="2"/>
  </si>
  <si>
    <t>V</t>
    <phoneticPr fontId="2"/>
  </si>
  <si>
    <t>Hz</t>
    <phoneticPr fontId="2"/>
  </si>
  <si>
    <t>V</t>
    <phoneticPr fontId="2"/>
  </si>
  <si>
    <r>
      <t>P</t>
    </r>
    <r>
      <rPr>
        <vertAlign val="subscript"/>
        <sz val="11"/>
        <color indexed="10"/>
        <rFont val="Arial"/>
        <family val="2"/>
      </rPr>
      <t>out</t>
    </r>
    <r>
      <rPr>
        <sz val="11"/>
        <color indexed="10"/>
        <rFont val="ＭＳ Ｐゴシック"/>
        <family val="3"/>
        <charset val="128"/>
      </rPr>
      <t>：</t>
    </r>
    <phoneticPr fontId="2"/>
  </si>
  <si>
    <t>kHz</t>
    <phoneticPr fontId="2"/>
  </si>
  <si>
    <r>
      <t>V</t>
    </r>
    <r>
      <rPr>
        <vertAlign val="subscript"/>
        <sz val="11"/>
        <color indexed="10"/>
        <rFont val="Arial"/>
        <family val="2"/>
      </rPr>
      <t>out</t>
    </r>
    <r>
      <rPr>
        <sz val="11"/>
        <color indexed="10"/>
        <rFont val="ＭＳ Ｐゴシック"/>
        <family val="3"/>
        <charset val="128"/>
      </rPr>
      <t>：</t>
    </r>
    <phoneticPr fontId="2"/>
  </si>
  <si>
    <t>Rrt</t>
    <phoneticPr fontId="2"/>
  </si>
  <si>
    <t>kohm</t>
    <phoneticPr fontId="2"/>
  </si>
  <si>
    <t>kΩ</t>
    <phoneticPr fontId="2"/>
  </si>
  <si>
    <r>
      <t>C</t>
    </r>
    <r>
      <rPr>
        <b/>
        <vertAlign val="subscript"/>
        <sz val="11"/>
        <color indexed="10"/>
        <rFont val="Arial"/>
        <family val="2"/>
      </rPr>
      <t>out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</si>
  <si>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t>fsw</t>
    <phoneticPr fontId="2"/>
  </si>
  <si>
    <t>kHz</t>
    <phoneticPr fontId="2"/>
  </si>
  <si>
    <t>Ω</t>
    <phoneticPr fontId="2"/>
  </si>
  <si>
    <r>
      <t>C</t>
    </r>
    <r>
      <rPr>
        <vertAlign val="subscript"/>
        <sz val="11"/>
        <rFont val="Arial"/>
        <family val="2"/>
      </rPr>
      <t>out</t>
    </r>
    <phoneticPr fontId="2"/>
  </si>
  <si>
    <r>
      <t>R</t>
    </r>
    <r>
      <rPr>
        <b/>
        <vertAlign val="subscript"/>
        <sz val="11"/>
        <color indexed="10"/>
        <rFont val="Arial"/>
        <family val="2"/>
      </rPr>
      <t>RT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</si>
  <si>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r>
      <t>C</t>
    </r>
    <r>
      <rPr>
        <vertAlign val="subscript"/>
        <sz val="11"/>
        <rFont val="Arial"/>
        <family val="2"/>
      </rPr>
      <t>REF</t>
    </r>
    <r>
      <rPr>
        <sz val="11"/>
        <rFont val="ＭＳ Ｐゴシック"/>
        <family val="3"/>
        <charset val="128"/>
      </rPr>
      <t>：</t>
    </r>
    <phoneticPr fontId="2"/>
  </si>
  <si>
    <t>Basic Parameter for Power supply</t>
    <phoneticPr fontId="2"/>
  </si>
  <si>
    <t>Minimum Input AC Voltage</t>
  </si>
  <si>
    <t>Maximum Input AC Voltage</t>
  </si>
  <si>
    <t>Minimum AC Frequency</t>
    <phoneticPr fontId="2"/>
  </si>
  <si>
    <t>Output Voltage</t>
    <phoneticPr fontId="2"/>
  </si>
  <si>
    <t>Setting switching Frequency</t>
    <phoneticPr fontId="2"/>
  </si>
  <si>
    <t>Resistor value connected with RT</t>
    <phoneticPr fontId="2"/>
  </si>
  <si>
    <t>Current Sensing Resistor value</t>
    <phoneticPr fontId="2"/>
  </si>
  <si>
    <t>Power loss at above detection</t>
    <phoneticPr fontId="2"/>
  </si>
  <si>
    <t>Output Capacitor</t>
    <phoneticPr fontId="2"/>
  </si>
  <si>
    <t>Electrolytic Capacitor for output</t>
    <phoneticPr fontId="2"/>
  </si>
  <si>
    <t>Calculation result</t>
  </si>
  <si>
    <t>R2A20134SP Design Parameter</t>
    <phoneticPr fontId="2"/>
  </si>
  <si>
    <t>V0min</t>
    <phoneticPr fontId="2"/>
  </si>
  <si>
    <t>%</t>
    <phoneticPr fontId="2"/>
  </si>
  <si>
    <t>Rv</t>
    <phoneticPr fontId="2"/>
  </si>
  <si>
    <t>Cin</t>
    <phoneticPr fontId="2"/>
  </si>
  <si>
    <t>Vcc capacitor</t>
    <phoneticPr fontId="2"/>
  </si>
  <si>
    <t>ZD1</t>
    <phoneticPr fontId="2"/>
  </si>
  <si>
    <t>Cvcc</t>
    <phoneticPr fontId="2"/>
  </si>
  <si>
    <t>Zener diode</t>
    <phoneticPr fontId="2"/>
  </si>
  <si>
    <r>
      <t>Cvcc</t>
    </r>
    <r>
      <rPr>
        <sz val="11"/>
        <rFont val="ＭＳ Ｐゴシック"/>
        <family val="3"/>
        <charset val="128"/>
      </rPr>
      <t>：</t>
    </r>
    <phoneticPr fontId="2"/>
  </si>
  <si>
    <t>This is a technical reference for your PFC design by R2A20134SP as Start-up.</t>
    <phoneticPr fontId="2"/>
  </si>
  <si>
    <t>Please refer to our Application note of R2A20134SP about each portion in detail.</t>
    <phoneticPr fontId="2"/>
  </si>
  <si>
    <t>Flybuck/Low-Side Switch</t>
    <phoneticPr fontId="2"/>
  </si>
  <si>
    <t>Id(ocp)</t>
    <phoneticPr fontId="2"/>
  </si>
  <si>
    <t>Output Power</t>
    <phoneticPr fontId="2"/>
  </si>
  <si>
    <t>W</t>
    <phoneticPr fontId="2"/>
  </si>
  <si>
    <t>Efficiency</t>
    <phoneticPr fontId="2"/>
  </si>
  <si>
    <t>η</t>
    <phoneticPr fontId="2"/>
  </si>
  <si>
    <t>%</t>
    <phoneticPr fontId="2"/>
  </si>
  <si>
    <t>Output Voltage ripple</t>
    <phoneticPr fontId="2"/>
  </si>
  <si>
    <t>Switching frequency</t>
    <phoneticPr fontId="2"/>
  </si>
  <si>
    <t>W</t>
    <phoneticPr fontId="2"/>
  </si>
  <si>
    <r>
      <t>P</t>
    </r>
    <r>
      <rPr>
        <sz val="8"/>
        <rFont val="Arial"/>
        <family val="2"/>
      </rPr>
      <t>sense</t>
    </r>
    <phoneticPr fontId="2"/>
  </si>
  <si>
    <r>
      <t>P</t>
    </r>
    <r>
      <rPr>
        <vertAlign val="subscript"/>
        <sz val="11"/>
        <rFont val="Arial"/>
        <family val="2"/>
      </rPr>
      <t>sense</t>
    </r>
    <phoneticPr fontId="2"/>
  </si>
  <si>
    <r>
      <t>f</t>
    </r>
    <r>
      <rPr>
        <sz val="8"/>
        <rFont val="Arial"/>
        <family val="2"/>
      </rPr>
      <t>AC</t>
    </r>
    <phoneticPr fontId="2"/>
  </si>
  <si>
    <r>
      <t>P</t>
    </r>
    <r>
      <rPr>
        <sz val="8"/>
        <rFont val="Arial"/>
        <family val="2"/>
      </rPr>
      <t>out</t>
    </r>
    <phoneticPr fontId="2"/>
  </si>
  <si>
    <r>
      <t>V</t>
    </r>
    <r>
      <rPr>
        <sz val="8"/>
        <rFont val="Arial"/>
        <family val="2"/>
      </rPr>
      <t>out</t>
    </r>
    <phoneticPr fontId="2"/>
  </si>
  <si>
    <r>
      <t>ｆ</t>
    </r>
    <r>
      <rPr>
        <sz val="8"/>
        <rFont val="Arial"/>
        <family val="2"/>
      </rPr>
      <t>sw</t>
    </r>
    <r>
      <rPr>
        <sz val="11"/>
        <rFont val="Arial"/>
        <family val="2"/>
      </rPr>
      <t>(min)</t>
    </r>
    <phoneticPr fontId="2"/>
  </si>
  <si>
    <t>uH</t>
    <phoneticPr fontId="2"/>
  </si>
  <si>
    <r>
      <t>L</t>
    </r>
    <r>
      <rPr>
        <sz val="8"/>
        <rFont val="Arial"/>
        <family val="2"/>
      </rPr>
      <t>p</t>
    </r>
    <r>
      <rPr>
        <sz val="11"/>
        <rFont val="Arial"/>
        <family val="2"/>
      </rPr>
      <t xml:space="preserve"> &lt;</t>
    </r>
    <phoneticPr fontId="2"/>
  </si>
  <si>
    <r>
      <t>L</t>
    </r>
    <r>
      <rPr>
        <b/>
        <sz val="8"/>
        <color indexed="10"/>
        <rFont val="Arial"/>
        <family val="2"/>
      </rPr>
      <t>p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</si>
  <si>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t>uH</t>
    <phoneticPr fontId="2"/>
  </si>
  <si>
    <t>Peak Current for Diode</t>
    <phoneticPr fontId="2"/>
  </si>
  <si>
    <t>Np</t>
    <phoneticPr fontId="2"/>
  </si>
  <si>
    <t>T</t>
    <phoneticPr fontId="2"/>
  </si>
  <si>
    <t>T</t>
    <phoneticPr fontId="2"/>
  </si>
  <si>
    <t>Np</t>
    <phoneticPr fontId="2"/>
  </si>
  <si>
    <t>Ns</t>
    <phoneticPr fontId="2"/>
  </si>
  <si>
    <t>Nb</t>
    <phoneticPr fontId="2"/>
  </si>
  <si>
    <t>Ls</t>
    <phoneticPr fontId="2"/>
  </si>
  <si>
    <t xml:space="preserve">Nb </t>
    <phoneticPr fontId="2"/>
  </si>
  <si>
    <t xml:space="preserve">Vb </t>
    <phoneticPr fontId="2"/>
  </si>
  <si>
    <t>Bias Voltage</t>
    <phoneticPr fontId="2"/>
  </si>
  <si>
    <t>Lp</t>
    <phoneticPr fontId="2"/>
  </si>
  <si>
    <r>
      <t>Np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</si>
  <si>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r>
      <t>Ns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</si>
  <si>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r>
      <t>Nb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</si>
  <si>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t>γ &lt;</t>
    <phoneticPr fontId="2"/>
  </si>
  <si>
    <r>
      <t>C</t>
    </r>
    <r>
      <rPr>
        <sz val="8"/>
        <rFont val="Arial"/>
        <family val="2"/>
      </rPr>
      <t>out</t>
    </r>
    <r>
      <rPr>
        <sz val="11"/>
        <rFont val="Arial"/>
        <family val="2"/>
      </rPr>
      <t xml:space="preserve">  &gt;</t>
    </r>
    <phoneticPr fontId="2"/>
  </si>
  <si>
    <t>MOSFET OCP Current</t>
    <phoneticPr fontId="2"/>
  </si>
  <si>
    <t xml:space="preserve">Ns </t>
    <phoneticPr fontId="2"/>
  </si>
  <si>
    <t>Primary Inductance</t>
    <phoneticPr fontId="2"/>
  </si>
  <si>
    <t>Primary Winding Number of Turns</t>
    <phoneticPr fontId="2"/>
  </si>
  <si>
    <t>Secondary. Inductance</t>
    <phoneticPr fontId="2"/>
  </si>
  <si>
    <t>Secondary Winding Number of Turns</t>
    <phoneticPr fontId="2"/>
  </si>
  <si>
    <t>Bias Winding Number of Turns</t>
    <phoneticPr fontId="2"/>
  </si>
  <si>
    <t>thold</t>
    <phoneticPr fontId="2"/>
  </si>
  <si>
    <t>ms</t>
    <phoneticPr fontId="2"/>
  </si>
  <si>
    <t>Hold up Time</t>
    <phoneticPr fontId="2"/>
  </si>
  <si>
    <t>Voutmin</t>
    <phoneticPr fontId="2"/>
  </si>
  <si>
    <t>Minimum Output Voltage</t>
    <phoneticPr fontId="2"/>
  </si>
  <si>
    <t>Base Saturation Voltage</t>
    <phoneticPr fontId="2"/>
  </si>
  <si>
    <r>
      <t>V</t>
    </r>
    <r>
      <rPr>
        <sz val="8"/>
        <rFont val="Arial"/>
        <family val="2"/>
      </rPr>
      <t>BE</t>
    </r>
    <r>
      <rPr>
        <sz val="10"/>
        <rFont val="Arial"/>
        <family val="2"/>
      </rPr>
      <t xml:space="preserve"> (sat)</t>
    </r>
    <phoneticPr fontId="2"/>
  </si>
  <si>
    <r>
      <t>V</t>
    </r>
    <r>
      <rPr>
        <vertAlign val="subscript"/>
        <sz val="11"/>
        <rFont val="Arial"/>
        <family val="2"/>
      </rPr>
      <t>ACLow</t>
    </r>
    <phoneticPr fontId="2"/>
  </si>
  <si>
    <r>
      <t>V</t>
    </r>
    <r>
      <rPr>
        <vertAlign val="subscript"/>
        <sz val="11"/>
        <rFont val="Arial"/>
        <family val="2"/>
      </rPr>
      <t>ACHigh</t>
    </r>
    <phoneticPr fontId="2"/>
  </si>
  <si>
    <t>VZD1 &gt;</t>
    <phoneticPr fontId="2"/>
  </si>
  <si>
    <t>Cvcc &gt;</t>
    <phoneticPr fontId="2"/>
  </si>
  <si>
    <t>Vin:</t>
    <phoneticPr fontId="2"/>
  </si>
  <si>
    <t>fac:</t>
    <phoneticPr fontId="2"/>
  </si>
  <si>
    <r>
      <t>CCEO</t>
    </r>
    <r>
      <rPr>
        <sz val="11"/>
        <rFont val="ＭＳ Ｐゴシック"/>
        <family val="3"/>
        <charset val="128"/>
      </rPr>
      <t>：</t>
    </r>
    <phoneticPr fontId="2"/>
  </si>
  <si>
    <t>MOSFET</t>
    <phoneticPr fontId="2"/>
  </si>
  <si>
    <t>V</t>
    <phoneticPr fontId="2"/>
  </si>
  <si>
    <t>A</t>
    <phoneticPr fontId="2"/>
  </si>
  <si>
    <t>Drain-Source Voltage</t>
    <phoneticPr fontId="2"/>
  </si>
  <si>
    <t>Vds</t>
    <phoneticPr fontId="2"/>
  </si>
  <si>
    <t>Id</t>
    <phoneticPr fontId="2"/>
  </si>
  <si>
    <t>A</t>
    <phoneticPr fontId="2"/>
  </si>
  <si>
    <t>Vds &gt;</t>
    <phoneticPr fontId="2"/>
  </si>
  <si>
    <t>Id &gt;</t>
    <phoneticPr fontId="2"/>
  </si>
  <si>
    <t>V</t>
    <phoneticPr fontId="2"/>
  </si>
  <si>
    <r>
      <t>VAK</t>
    </r>
    <r>
      <rPr>
        <vertAlign val="subscript"/>
        <sz val="11"/>
        <rFont val="Arial"/>
        <family val="2"/>
      </rPr>
      <t xml:space="preserve">   </t>
    </r>
    <r>
      <rPr>
        <sz val="11"/>
        <rFont val="Arial"/>
        <family val="2"/>
      </rPr>
      <t>&gt;</t>
    </r>
    <phoneticPr fontId="2"/>
  </si>
  <si>
    <r>
      <t>I</t>
    </r>
    <r>
      <rPr>
        <vertAlign val="subscript"/>
        <sz val="11"/>
        <rFont val="Arial"/>
        <family val="2"/>
      </rPr>
      <t xml:space="preserve">pk   </t>
    </r>
    <r>
      <rPr>
        <sz val="11"/>
        <rFont val="Arial"/>
        <family val="2"/>
      </rPr>
      <t>&gt;</t>
    </r>
    <phoneticPr fontId="2"/>
  </si>
  <si>
    <t>uF</t>
    <phoneticPr fontId="2"/>
  </si>
  <si>
    <t>Cin</t>
    <phoneticPr fontId="2"/>
  </si>
  <si>
    <t>Lin &gt;</t>
    <phoneticPr fontId="2"/>
  </si>
  <si>
    <t>Input LC Filter</t>
    <phoneticPr fontId="2"/>
  </si>
  <si>
    <t>Lin</t>
    <phoneticPr fontId="2"/>
  </si>
  <si>
    <r>
      <t>Rcomp1</t>
    </r>
    <r>
      <rPr>
        <sz val="11"/>
        <rFont val="ＭＳ Ｐゴシック"/>
        <family val="3"/>
        <charset val="128"/>
      </rPr>
      <t>：</t>
    </r>
    <phoneticPr fontId="2"/>
  </si>
  <si>
    <r>
      <t>Rcomp2</t>
    </r>
    <r>
      <rPr>
        <sz val="11"/>
        <rFont val="ＭＳ Ｐゴシック"/>
        <family val="3"/>
        <charset val="128"/>
      </rPr>
      <t>：</t>
    </r>
    <phoneticPr fontId="2"/>
  </si>
  <si>
    <t>Lin:</t>
    <phoneticPr fontId="2"/>
  </si>
  <si>
    <t>R:</t>
    <phoneticPr fontId="2"/>
  </si>
  <si>
    <r>
      <t>Ccsf</t>
    </r>
    <r>
      <rPr>
        <sz val="11"/>
        <rFont val="ＭＳ Ｐゴシック"/>
        <family val="3"/>
        <charset val="128"/>
      </rPr>
      <t>：</t>
    </r>
    <phoneticPr fontId="2"/>
  </si>
  <si>
    <t>VAK</t>
    <phoneticPr fontId="2"/>
  </si>
  <si>
    <t>ID</t>
    <phoneticPr fontId="2"/>
  </si>
  <si>
    <t>Reverse Voltage for Diode</t>
    <phoneticPr fontId="2"/>
  </si>
  <si>
    <t>Drain Current</t>
    <phoneticPr fontId="2"/>
  </si>
  <si>
    <t>Selected Value</t>
    <phoneticPr fontId="2"/>
  </si>
  <si>
    <t>Trans Primary Peak Current</t>
    <phoneticPr fontId="2"/>
  </si>
  <si>
    <t>Trans Secondary Peak Current</t>
    <phoneticPr fontId="2"/>
  </si>
  <si>
    <t>Trans</t>
    <phoneticPr fontId="2"/>
  </si>
  <si>
    <t>Start up Circuit</t>
    <phoneticPr fontId="2"/>
  </si>
  <si>
    <t>Input Capacitance</t>
    <phoneticPr fontId="2"/>
  </si>
  <si>
    <t>Input Inductance</t>
    <phoneticPr fontId="2"/>
  </si>
  <si>
    <t>I1(peak)</t>
    <phoneticPr fontId="2"/>
  </si>
  <si>
    <t>I2(peak)</t>
    <phoneticPr fontId="2"/>
  </si>
  <si>
    <t>V</t>
    <phoneticPr fontId="2"/>
  </si>
  <si>
    <t>Vk</t>
    <phoneticPr fontId="2"/>
  </si>
  <si>
    <t>Vref</t>
    <phoneticPr fontId="2"/>
  </si>
  <si>
    <t>Don</t>
    <phoneticPr fontId="2"/>
  </si>
  <si>
    <t>Maximam ON Duty</t>
    <phoneticPr fontId="2"/>
  </si>
  <si>
    <t>ΔB</t>
    <phoneticPr fontId="2"/>
  </si>
  <si>
    <t>G</t>
    <phoneticPr fontId="2"/>
  </si>
  <si>
    <t>Ae</t>
    <phoneticPr fontId="2"/>
  </si>
  <si>
    <r>
      <t>mm</t>
    </r>
    <r>
      <rPr>
        <vertAlign val="superscript"/>
        <sz val="11"/>
        <rFont val="Arial"/>
        <family val="2"/>
      </rPr>
      <t>2</t>
    </r>
    <phoneticPr fontId="2"/>
  </si>
  <si>
    <t>Ls</t>
    <phoneticPr fontId="2"/>
  </si>
  <si>
    <t>uH</t>
    <phoneticPr fontId="2"/>
  </si>
  <si>
    <r>
      <rPr>
        <b/>
        <sz val="14"/>
        <rFont val="ＭＳ Ｐゴシック"/>
        <family val="3"/>
        <charset val="128"/>
      </rPr>
      <t>→</t>
    </r>
    <phoneticPr fontId="2"/>
  </si>
  <si>
    <r>
      <t>I</t>
    </r>
    <r>
      <rPr>
        <sz val="8"/>
        <rFont val="Arial"/>
        <family val="2"/>
      </rPr>
      <t>d(ocp)</t>
    </r>
    <phoneticPr fontId="2"/>
  </si>
  <si>
    <t xml:space="preserve">Secondary Diode </t>
    <phoneticPr fontId="2"/>
  </si>
  <si>
    <t>Excel Calculator for R2A20134EVB-TINW</t>
    <phoneticPr fontId="2"/>
  </si>
  <si>
    <t>Primary Current Sensing Resistor</t>
    <phoneticPr fontId="2"/>
  </si>
  <si>
    <t>Secondary Current Sensing Resistor</t>
    <phoneticPr fontId="2"/>
  </si>
  <si>
    <t>Rcc1</t>
    <phoneticPr fontId="2"/>
  </si>
  <si>
    <t>Rcc2</t>
    <phoneticPr fontId="2"/>
  </si>
  <si>
    <r>
      <t>R</t>
    </r>
    <r>
      <rPr>
        <vertAlign val="subscript"/>
        <sz val="11"/>
        <rFont val="Arial"/>
        <family val="2"/>
      </rPr>
      <t>cs2</t>
    </r>
    <phoneticPr fontId="2"/>
  </si>
  <si>
    <r>
      <t>R</t>
    </r>
    <r>
      <rPr>
        <vertAlign val="subscript"/>
        <sz val="11"/>
        <rFont val="Arial"/>
        <family val="2"/>
      </rPr>
      <t>cs1</t>
    </r>
    <phoneticPr fontId="2"/>
  </si>
  <si>
    <t>Over voltage protection setting</t>
    <phoneticPr fontId="2"/>
  </si>
  <si>
    <t>Rovp1</t>
    <phoneticPr fontId="2"/>
  </si>
  <si>
    <t>Current Contorl resistor1</t>
    <phoneticPr fontId="2"/>
  </si>
  <si>
    <t>Current Contorl resistor2</t>
    <phoneticPr fontId="2"/>
  </si>
  <si>
    <t>OVP resistor1</t>
    <phoneticPr fontId="2"/>
  </si>
  <si>
    <t>OVP resistor2</t>
    <phoneticPr fontId="2"/>
  </si>
  <si>
    <t>Rovp2</t>
    <phoneticPr fontId="2"/>
  </si>
  <si>
    <t>Vovp</t>
    <phoneticPr fontId="2"/>
  </si>
  <si>
    <t>Magnetic flux density</t>
    <phoneticPr fontId="2"/>
  </si>
  <si>
    <t>Effective cross section of Core</t>
    <phoneticPr fontId="2"/>
  </si>
  <si>
    <r>
      <t xml:space="preserve">Fig1. Input Current </t>
    </r>
    <r>
      <rPr>
        <b/>
        <sz val="12"/>
        <rFont val="ＭＳ Ｐゴシック"/>
        <family val="3"/>
        <charset val="128"/>
      </rPr>
      <t>＆</t>
    </r>
    <r>
      <rPr>
        <b/>
        <sz val="12"/>
        <rFont val="Arial"/>
        <family val="2"/>
      </rPr>
      <t xml:space="preserve"> Trans Current Waveform</t>
    </r>
    <phoneticPr fontId="2"/>
  </si>
  <si>
    <t>Trun-off surge voltage</t>
    <phoneticPr fontId="2"/>
  </si>
  <si>
    <r>
      <t>Rcs2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</si>
  <si>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r>
      <t>R</t>
    </r>
    <r>
      <rPr>
        <vertAlign val="subscript"/>
        <sz val="11"/>
        <rFont val="Arial"/>
        <family val="2"/>
      </rPr>
      <t>cs2</t>
    </r>
    <phoneticPr fontId="2"/>
  </si>
  <si>
    <r>
      <t>R</t>
    </r>
    <r>
      <rPr>
        <vertAlign val="subscript"/>
        <sz val="11"/>
        <rFont val="Arial"/>
        <family val="2"/>
      </rPr>
      <t>cs1</t>
    </r>
    <phoneticPr fontId="2"/>
  </si>
  <si>
    <r>
      <t>Rcs1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</si>
  <si>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r>
      <t>Rovp1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</si>
  <si>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r>
      <t>Rovp2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</si>
  <si>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r>
      <t>Rcc1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</si>
  <si>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r>
      <t>Rcc2</t>
    </r>
    <r>
      <rPr>
        <b/>
        <sz val="11"/>
        <color indexed="10"/>
        <rFont val="ＭＳ Ｐゴシック"/>
        <family val="3"/>
        <charset val="128"/>
      </rPr>
      <t>：</t>
    </r>
    <phoneticPr fontId="2"/>
  </si>
  <si>
    <t>ZCD setting</t>
    <phoneticPr fontId="2"/>
  </si>
  <si>
    <t>Rzcd1</t>
    <phoneticPr fontId="2"/>
  </si>
  <si>
    <t>Rzcd2</t>
    <phoneticPr fontId="2"/>
  </si>
  <si>
    <t>ZCD resistor1</t>
    <phoneticPr fontId="2"/>
  </si>
  <si>
    <t>ZCD resistor2</t>
    <phoneticPr fontId="2"/>
  </si>
  <si>
    <t>Vzcd</t>
    <phoneticPr fontId="2"/>
  </si>
  <si>
    <t>ohm</t>
    <phoneticPr fontId="2"/>
  </si>
  <si>
    <t>mV</t>
    <phoneticPr fontId="2"/>
  </si>
  <si>
    <t>ZCD Voltage (=Ics*Rzcd1)</t>
    <phoneticPr fontId="2"/>
  </si>
  <si>
    <t>Rzcd2</t>
    <phoneticPr fontId="2"/>
  </si>
  <si>
    <t>kohm</t>
    <phoneticPr fontId="2"/>
  </si>
  <si>
    <t>Rzcd2</t>
    <phoneticPr fontId="2"/>
  </si>
  <si>
    <t>Rzcd1</t>
    <phoneticPr fontId="2"/>
  </si>
  <si>
    <t>Vref of the IC2</t>
    <phoneticPr fontId="2"/>
  </si>
  <si>
    <t>Next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</si>
</sst>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0.000"/>
    <numFmt numFmtId="177" formatCode="0.0"/>
    <numFmt numFmtId="178" formatCode="0&quot;[uH]&quot;"/>
    <numFmt numFmtId="179" formatCode="0.00&quot;[Ω]&quot;"/>
    <numFmt numFmtId="180" formatCode="0&quot;[uF]&quot;"/>
    <numFmt numFmtId="181" formatCode="0.0&quot;[uF]&quot;"/>
    <numFmt numFmtId="182" formatCode="0&quot;[kΩ]&quot;"/>
    <numFmt numFmtId="183" formatCode="0.0&quot;[kΩ]&quot;"/>
    <numFmt numFmtId="184" formatCode="0&quot;[pF]&quot;"/>
    <numFmt numFmtId="185" formatCode="0&quot;[Ω]&quot;"/>
    <numFmt numFmtId="186" formatCode="0&quot;[V]&quot;"/>
    <numFmt numFmtId="187" formatCode="0.00&quot;[uF]&quot;"/>
    <numFmt numFmtId="188" formatCode="0.0_ "/>
    <numFmt numFmtId="189" formatCode="0.00_ "/>
    <numFmt numFmtId="190" formatCode="0.000&quot;[Ω]&quot;"/>
    <numFmt numFmtId="191" formatCode="0.000&quot;[uF]&quot;"/>
    <numFmt numFmtId="192" formatCode="0_ "/>
    <numFmt numFmtId="193" formatCode="0_);[Red]\(0\)"/>
    <numFmt numFmtId="194" formatCode="0&quot;[Hz]&quot;"/>
    <numFmt numFmtId="195" formatCode="0.000_ "/>
    <numFmt numFmtId="196" formatCode="0.00&quot;[kΩ]&quot;"/>
    <numFmt numFmtId="197" formatCode="0.0&quot;[W]&quot;"/>
    <numFmt numFmtId="198" formatCode="0.0&quot;[MΩ]&quot;"/>
    <numFmt numFmtId="199" formatCode="0.0&quot;[V]&quot;"/>
    <numFmt numFmtId="200" formatCode="0&quot;[T]&quot;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sz val="11"/>
      <color indexed="14"/>
      <name val="ＭＳ Ｐゴシック"/>
      <family val="3"/>
      <charset val="128"/>
    </font>
    <font>
      <b/>
      <u/>
      <sz val="12"/>
      <name val="Arial"/>
      <family val="2"/>
    </font>
    <font>
      <vertAlign val="subscript"/>
      <sz val="11"/>
      <name val="Arial"/>
      <family val="2"/>
    </font>
    <font>
      <u/>
      <sz val="11"/>
      <name val="Arial"/>
      <family val="2"/>
    </font>
    <font>
      <sz val="11"/>
      <color indexed="10"/>
      <name val="Arial"/>
      <family val="2"/>
    </font>
    <font>
      <vertAlign val="subscript"/>
      <sz val="11"/>
      <color indexed="10"/>
      <name val="Arial"/>
      <family val="2"/>
    </font>
    <font>
      <b/>
      <vertAlign val="subscript"/>
      <sz val="11"/>
      <color indexed="10"/>
      <name val="Arial"/>
      <family val="2"/>
    </font>
    <font>
      <sz val="11"/>
      <color indexed="1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/>
      <right style="thin">
        <color rgb="FFFF0000"/>
      </right>
      <top style="thin">
        <color indexed="1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36" fillId="0" borderId="0">
      <alignment vertical="center"/>
    </xf>
  </cellStyleXfs>
  <cellXfs count="220">
    <xf numFmtId="0" fontId="0" fillId="0" borderId="0" xfId="0"/>
    <xf numFmtId="0" fontId="1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1" fontId="1" fillId="0" borderId="0" xfId="0" applyNumberFormat="1" applyFont="1" applyProtection="1">
      <protection hidden="1"/>
    </xf>
    <xf numFmtId="0" fontId="1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188" fontId="1" fillId="0" borderId="0" xfId="0" applyNumberFormat="1" applyFont="1" applyProtection="1">
      <protection hidden="1"/>
    </xf>
    <xf numFmtId="189" fontId="1" fillId="0" borderId="0" xfId="0" applyNumberFormat="1" applyFont="1" applyProtection="1">
      <protection hidden="1"/>
    </xf>
    <xf numFmtId="188" fontId="14" fillId="2" borderId="0" xfId="0" applyNumberFormat="1" applyFont="1" applyFill="1" applyProtection="1">
      <protection hidden="1"/>
    </xf>
    <xf numFmtId="0" fontId="6" fillId="4" borderId="2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195" fontId="4" fillId="0" borderId="0" xfId="0" applyNumberFormat="1" applyFont="1" applyFill="1" applyBorder="1" applyProtection="1">
      <protection hidden="1"/>
    </xf>
    <xf numFmtId="0" fontId="5" fillId="0" borderId="0" xfId="0" applyFont="1" applyAlignment="1" applyProtection="1">
      <protection hidden="1"/>
    </xf>
    <xf numFmtId="181" fontId="6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6" fillId="0" borderId="0" xfId="0" applyFont="1" applyFill="1" applyBorder="1" applyProtection="1">
      <protection hidden="1"/>
    </xf>
    <xf numFmtId="0" fontId="21" fillId="0" borderId="0" xfId="0" applyFont="1" applyProtection="1">
      <protection hidden="1"/>
    </xf>
    <xf numFmtId="0" fontId="22" fillId="5" borderId="0" xfId="0" applyFont="1" applyFill="1" applyAlignment="1" applyProtection="1">
      <alignment horizontal="left"/>
      <protection hidden="1"/>
    </xf>
    <xf numFmtId="0" fontId="22" fillId="5" borderId="0" xfId="0" applyFont="1" applyFill="1" applyBorder="1" applyProtection="1"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196" fontId="6" fillId="0" borderId="0" xfId="0" applyNumberFormat="1" applyFont="1" applyFill="1" applyBorder="1" applyAlignment="1" applyProtection="1">
      <alignment horizontal="center" shrinkToFit="1"/>
      <protection hidden="1"/>
    </xf>
    <xf numFmtId="183" fontId="6" fillId="0" borderId="0" xfId="0" applyNumberFormat="1" applyFont="1" applyFill="1" applyBorder="1" applyAlignment="1" applyProtection="1">
      <alignment horizontal="center"/>
      <protection hidden="1"/>
    </xf>
    <xf numFmtId="190" fontId="6" fillId="0" borderId="0" xfId="0" applyNumberFormat="1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Protection="1">
      <protection hidden="1"/>
    </xf>
    <xf numFmtId="0" fontId="10" fillId="6" borderId="1" xfId="0" applyFont="1" applyFill="1" applyBorder="1" applyProtection="1">
      <protection hidden="1"/>
    </xf>
    <xf numFmtId="0" fontId="5" fillId="6" borderId="3" xfId="0" applyFont="1" applyFill="1" applyBorder="1" applyAlignment="1" applyProtection="1">
      <alignment horizontal="center"/>
      <protection hidden="1"/>
    </xf>
    <xf numFmtId="0" fontId="5" fillId="6" borderId="4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5" fillId="6" borderId="4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5" fillId="6" borderId="5" xfId="0" applyFont="1" applyFill="1" applyBorder="1" applyProtection="1">
      <protection hidden="1"/>
    </xf>
    <xf numFmtId="0" fontId="5" fillId="6" borderId="6" xfId="0" applyFont="1" applyFill="1" applyBorder="1" applyAlignment="1" applyProtection="1">
      <alignment horizontal="center"/>
      <protection hidden="1"/>
    </xf>
    <xf numFmtId="0" fontId="5" fillId="6" borderId="7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192" fontId="5" fillId="3" borderId="1" xfId="0" applyNumberFormat="1" applyFont="1" applyFill="1" applyBorder="1" applyProtection="1">
      <protection hidden="1"/>
    </xf>
    <xf numFmtId="176" fontId="5" fillId="3" borderId="5" xfId="0" applyNumberFormat="1" applyFont="1" applyFill="1" applyBorder="1" applyProtection="1">
      <protection hidden="1"/>
    </xf>
    <xf numFmtId="2" fontId="5" fillId="3" borderId="1" xfId="0" applyNumberFormat="1" applyFont="1" applyFill="1" applyBorder="1" applyProtection="1">
      <protection hidden="1"/>
    </xf>
    <xf numFmtId="0" fontId="5" fillId="7" borderId="3" xfId="0" applyFont="1" applyFill="1" applyBorder="1" applyAlignment="1" applyProtection="1">
      <alignment horizontal="center"/>
      <protection hidden="1"/>
    </xf>
    <xf numFmtId="0" fontId="5" fillId="7" borderId="4" xfId="0" applyFont="1" applyFill="1" applyBorder="1" applyAlignment="1" applyProtection="1">
      <alignment horizontal="center"/>
      <protection hidden="1"/>
    </xf>
    <xf numFmtId="0" fontId="5" fillId="6" borderId="5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6" borderId="1" xfId="0" applyFont="1" applyFill="1" applyBorder="1" applyProtection="1">
      <protection hidden="1"/>
    </xf>
    <xf numFmtId="0" fontId="7" fillId="6" borderId="3" xfId="0" applyFont="1" applyFill="1" applyBorder="1" applyProtection="1"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6" borderId="4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0" fillId="6" borderId="3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protection hidden="1"/>
    </xf>
    <xf numFmtId="192" fontId="6" fillId="0" borderId="0" xfId="0" applyNumberFormat="1" applyFont="1" applyFill="1" applyBorder="1" applyAlignment="1" applyProtection="1">
      <protection hidden="1"/>
    </xf>
    <xf numFmtId="0" fontId="5" fillId="0" borderId="29" xfId="0" applyFont="1" applyBorder="1" applyProtection="1">
      <protection hidden="1"/>
    </xf>
    <xf numFmtId="0" fontId="5" fillId="0" borderId="30" xfId="0" applyFont="1" applyBorder="1" applyProtection="1">
      <protection hidden="1"/>
    </xf>
    <xf numFmtId="184" fontId="5" fillId="0" borderId="0" xfId="0" applyNumberFormat="1" applyFont="1" applyFill="1" applyBorder="1" applyAlignment="1" applyProtection="1">
      <alignment shrinkToFit="1"/>
      <protection hidden="1"/>
    </xf>
    <xf numFmtId="177" fontId="5" fillId="3" borderId="1" xfId="0" applyNumberFormat="1" applyFont="1" applyFill="1" applyBorder="1" applyProtection="1">
      <protection hidden="1"/>
    </xf>
    <xf numFmtId="0" fontId="6" fillId="2" borderId="12" xfId="0" applyFont="1" applyFill="1" applyBorder="1" applyProtection="1">
      <protection hidden="1"/>
    </xf>
    <xf numFmtId="189" fontId="5" fillId="3" borderId="1" xfId="0" applyNumberFormat="1" applyFont="1" applyFill="1" applyBorder="1" applyProtection="1">
      <protection hidden="1"/>
    </xf>
    <xf numFmtId="0" fontId="5" fillId="8" borderId="1" xfId="0" applyFont="1" applyFill="1" applyBorder="1" applyAlignment="1" applyProtection="1">
      <alignment horizontal="right"/>
      <protection hidden="1"/>
    </xf>
    <xf numFmtId="0" fontId="26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188" fontId="25" fillId="0" borderId="0" xfId="0" applyNumberFormat="1" applyFont="1" applyFill="1" applyBorder="1" applyProtection="1">
      <protection hidden="1"/>
    </xf>
    <xf numFmtId="189" fontId="7" fillId="0" borderId="0" xfId="0" applyNumberFormat="1" applyFont="1" applyFill="1" applyBorder="1" applyProtection="1">
      <protection hidden="1"/>
    </xf>
    <xf numFmtId="0" fontId="5" fillId="6" borderId="13" xfId="0" applyFont="1" applyFill="1" applyBorder="1" applyAlignment="1" applyProtection="1">
      <alignment horizontal="center"/>
      <protection hidden="1"/>
    </xf>
    <xf numFmtId="0" fontId="18" fillId="0" borderId="30" xfId="0" applyFont="1" applyFill="1" applyBorder="1" applyAlignment="1" applyProtection="1">
      <alignment vertical="center" shrinkToFit="1"/>
      <protection hidden="1"/>
    </xf>
    <xf numFmtId="0" fontId="11" fillId="0" borderId="31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shrinkToFit="1"/>
      <protection hidden="1"/>
    </xf>
    <xf numFmtId="188" fontId="25" fillId="0" borderId="0" xfId="0" applyNumberFormat="1" applyFont="1" applyFill="1" applyBorder="1" applyProtection="1">
      <protection locked="0"/>
    </xf>
    <xf numFmtId="188" fontId="7" fillId="0" borderId="0" xfId="0" applyNumberFormat="1" applyFont="1" applyFill="1" applyBorder="1" applyProtection="1">
      <protection hidden="1"/>
    </xf>
    <xf numFmtId="188" fontId="6" fillId="2" borderId="12" xfId="0" applyNumberFormat="1" applyFont="1" applyFill="1" applyBorder="1" applyProtection="1">
      <protection hidden="1"/>
    </xf>
    <xf numFmtId="188" fontId="6" fillId="2" borderId="12" xfId="0" applyNumberFormat="1" applyFont="1" applyFill="1" applyBorder="1" applyProtection="1">
      <protection locked="0"/>
    </xf>
    <xf numFmtId="188" fontId="5" fillId="3" borderId="5" xfId="0" applyNumberFormat="1" applyFont="1" applyFill="1" applyBorder="1" applyProtection="1">
      <protection hidden="1"/>
    </xf>
    <xf numFmtId="177" fontId="5" fillId="3" borderId="5" xfId="0" applyNumberFormat="1" applyFont="1" applyFill="1" applyBorder="1" applyProtection="1">
      <protection hidden="1"/>
    </xf>
    <xf numFmtId="0" fontId="6" fillId="2" borderId="12" xfId="0" applyFont="1" applyFill="1" applyBorder="1" applyProtection="1">
      <protection locked="0"/>
    </xf>
    <xf numFmtId="192" fontId="6" fillId="2" borderId="12" xfId="0" applyNumberFormat="1" applyFont="1" applyFill="1" applyBorder="1" applyProtection="1">
      <protection locked="0"/>
    </xf>
    <xf numFmtId="177" fontId="5" fillId="3" borderId="9" xfId="0" applyNumberFormat="1" applyFont="1" applyFill="1" applyBorder="1" applyProtection="1">
      <protection hidden="1"/>
    </xf>
    <xf numFmtId="189" fontId="5" fillId="3" borderId="41" xfId="0" applyNumberFormat="1" applyFont="1" applyFill="1" applyBorder="1" applyProtection="1">
      <protection hidden="1"/>
    </xf>
    <xf numFmtId="0" fontId="6" fillId="2" borderId="40" xfId="0" applyFont="1" applyFill="1" applyBorder="1" applyProtection="1">
      <protection locked="0"/>
    </xf>
    <xf numFmtId="0" fontId="22" fillId="5" borderId="0" xfId="0" applyFont="1" applyFill="1" applyProtection="1">
      <protection hidden="1"/>
    </xf>
    <xf numFmtId="0" fontId="6" fillId="0" borderId="0" xfId="0" applyFont="1" applyFill="1" applyBorder="1" applyProtection="1">
      <protection locked="0"/>
    </xf>
    <xf numFmtId="189" fontId="6" fillId="0" borderId="0" xfId="0" applyNumberFormat="1" applyFont="1" applyFill="1" applyBorder="1" applyProtection="1">
      <protection locked="0"/>
    </xf>
    <xf numFmtId="0" fontId="5" fillId="9" borderId="3" xfId="0" applyFont="1" applyFill="1" applyBorder="1" applyAlignment="1" applyProtection="1">
      <alignment horizontal="center"/>
      <protection hidden="1"/>
    </xf>
    <xf numFmtId="0" fontId="5" fillId="9" borderId="4" xfId="0" applyFont="1" applyFill="1" applyBorder="1" applyAlignment="1" applyProtection="1">
      <alignment horizontal="center"/>
      <protection hidden="1"/>
    </xf>
    <xf numFmtId="0" fontId="6" fillId="2" borderId="42" xfId="0" applyFont="1" applyFill="1" applyBorder="1" applyProtection="1">
      <protection locked="0"/>
    </xf>
    <xf numFmtId="0" fontId="5" fillId="9" borderId="1" xfId="0" applyFont="1" applyFill="1" applyBorder="1" applyProtection="1">
      <protection hidden="1"/>
    </xf>
    <xf numFmtId="0" fontId="33" fillId="0" borderId="0" xfId="0" quotePrefix="1" applyFont="1" applyAlignment="1" applyProtection="1">
      <alignment horizontal="center" vertical="center"/>
      <protection hidden="1"/>
    </xf>
    <xf numFmtId="177" fontId="6" fillId="2" borderId="12" xfId="0" applyNumberFormat="1" applyFont="1" applyFill="1" applyBorder="1" applyProtection="1">
      <protection locked="0"/>
    </xf>
    <xf numFmtId="189" fontId="6" fillId="10" borderId="12" xfId="0" applyNumberFormat="1" applyFont="1" applyFill="1" applyBorder="1" applyProtection="1">
      <protection hidden="1"/>
    </xf>
    <xf numFmtId="0" fontId="6" fillId="2" borderId="1" xfId="0" applyFont="1" applyFill="1" applyBorder="1" applyProtection="1">
      <protection locked="0"/>
    </xf>
    <xf numFmtId="0" fontId="29" fillId="0" borderId="0" xfId="0" applyFont="1" applyAlignment="1" applyProtection="1">
      <alignment horizontal="center" vertical="center"/>
      <protection hidden="1"/>
    </xf>
    <xf numFmtId="188" fontId="5" fillId="3" borderId="1" xfId="0" applyNumberFormat="1" applyFont="1" applyFill="1" applyBorder="1" applyProtection="1">
      <protection hidden="1"/>
    </xf>
    <xf numFmtId="185" fontId="5" fillId="0" borderId="0" xfId="0" applyNumberFormat="1" applyFont="1" applyAlignment="1" applyProtection="1">
      <protection hidden="1"/>
    </xf>
    <xf numFmtId="0" fontId="1" fillId="0" borderId="0" xfId="2">
      <alignment vertical="center"/>
    </xf>
    <xf numFmtId="0" fontId="31" fillId="10" borderId="12" xfId="0" applyFont="1" applyFill="1" applyBorder="1" applyProtection="1">
      <protection locked="0"/>
    </xf>
    <xf numFmtId="0" fontId="35" fillId="11" borderId="0" xfId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/>
      <protection hidden="1"/>
    </xf>
    <xf numFmtId="0" fontId="6" fillId="2" borderId="32" xfId="0" applyFont="1" applyFill="1" applyBorder="1" applyAlignment="1" applyProtection="1">
      <alignment horizontal="center" shrinkToFit="1"/>
      <protection hidden="1"/>
    </xf>
    <xf numFmtId="0" fontId="6" fillId="2" borderId="33" xfId="0" applyFont="1" applyFill="1" applyBorder="1" applyAlignment="1" applyProtection="1">
      <alignment horizontal="center" shrinkToFit="1"/>
      <protection hidden="1"/>
    </xf>
    <xf numFmtId="0" fontId="6" fillId="2" borderId="34" xfId="0" applyFont="1" applyFill="1" applyBorder="1" applyAlignment="1" applyProtection="1">
      <alignment horizontal="center" shrinkToFit="1"/>
      <protection hidden="1"/>
    </xf>
    <xf numFmtId="178" fontId="6" fillId="2" borderId="20" xfId="0" applyNumberFormat="1" applyFont="1" applyFill="1" applyBorder="1" applyAlignment="1" applyProtection="1">
      <alignment horizontal="center" shrinkToFit="1"/>
      <protection hidden="1"/>
    </xf>
    <xf numFmtId="178" fontId="6" fillId="2" borderId="11" xfId="0" applyNumberFormat="1" applyFont="1" applyFill="1" applyBorder="1" applyAlignment="1" applyProtection="1">
      <alignment horizontal="center" shrinkToFit="1"/>
      <protection hidden="1"/>
    </xf>
    <xf numFmtId="178" fontId="6" fillId="2" borderId="21" xfId="0" applyNumberFormat="1" applyFont="1" applyFill="1" applyBorder="1" applyAlignment="1" applyProtection="1">
      <alignment horizontal="center" shrinkToFit="1"/>
      <protection hidden="1"/>
    </xf>
    <xf numFmtId="0" fontId="6" fillId="2" borderId="32" xfId="0" applyFont="1" applyFill="1" applyBorder="1" applyAlignment="1" applyProtection="1">
      <alignment horizontal="center"/>
      <protection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6" fillId="2" borderId="3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3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87" fontId="6" fillId="0" borderId="0" xfId="0" applyNumberFormat="1" applyFont="1" applyFill="1" applyBorder="1" applyAlignment="1" applyProtection="1">
      <alignment horizontal="center" shrinkToFi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179" fontId="6" fillId="2" borderId="20" xfId="0" applyNumberFormat="1" applyFont="1" applyFill="1" applyBorder="1" applyAlignment="1" applyProtection="1">
      <alignment horizontal="center" shrinkToFit="1"/>
      <protection hidden="1"/>
    </xf>
    <xf numFmtId="179" fontId="6" fillId="2" borderId="11" xfId="0" applyNumberFormat="1" applyFont="1" applyFill="1" applyBorder="1" applyAlignment="1" applyProtection="1">
      <alignment horizontal="center" shrinkToFit="1"/>
      <protection hidden="1"/>
    </xf>
    <xf numFmtId="179" fontId="6" fillId="2" borderId="21" xfId="0" applyNumberFormat="1" applyFont="1" applyFill="1" applyBorder="1" applyAlignment="1" applyProtection="1">
      <alignment horizontal="center" shrinkToFit="1"/>
      <protection hidden="1"/>
    </xf>
    <xf numFmtId="182" fontId="5" fillId="0" borderId="14" xfId="0" applyNumberFormat="1" applyFont="1" applyFill="1" applyBorder="1" applyAlignment="1" applyProtection="1">
      <alignment horizontal="center"/>
      <protection hidden="1"/>
    </xf>
    <xf numFmtId="182" fontId="5" fillId="0" borderId="15" xfId="0" applyNumberFormat="1" applyFont="1" applyFill="1" applyBorder="1" applyAlignment="1" applyProtection="1">
      <alignment horizontal="center"/>
      <protection hidden="1"/>
    </xf>
    <xf numFmtId="182" fontId="5" fillId="0" borderId="16" xfId="0" applyNumberFormat="1" applyFont="1" applyFill="1" applyBorder="1" applyAlignment="1" applyProtection="1">
      <alignment horizontal="center"/>
      <protection hidden="1"/>
    </xf>
    <xf numFmtId="0" fontId="5" fillId="0" borderId="10" xfId="0" applyFont="1" applyFill="1" applyBorder="1" applyAlignment="1" applyProtection="1">
      <alignment horizontal="center" shrinkToFit="1"/>
      <protection hidden="1"/>
    </xf>
    <xf numFmtId="0" fontId="5" fillId="0" borderId="28" xfId="0" applyFont="1" applyFill="1" applyBorder="1" applyAlignment="1" applyProtection="1">
      <alignment horizontal="center" shrinkToFit="1"/>
      <protection hidden="1"/>
    </xf>
    <xf numFmtId="0" fontId="5" fillId="0" borderId="13" xfId="0" applyFont="1" applyFill="1" applyBorder="1" applyAlignment="1" applyProtection="1">
      <alignment horizontal="center" shrinkToFit="1"/>
      <protection hidden="1"/>
    </xf>
    <xf numFmtId="0" fontId="6" fillId="0" borderId="0" xfId="0" applyFont="1" applyFill="1" applyBorder="1" applyAlignment="1" applyProtection="1">
      <alignment horizontal="center" shrinkToFit="1"/>
      <protection hidden="1"/>
    </xf>
    <xf numFmtId="200" fontId="6" fillId="2" borderId="35" xfId="0" applyNumberFormat="1" applyFont="1" applyFill="1" applyBorder="1" applyAlignment="1" applyProtection="1">
      <alignment horizontal="center"/>
      <protection hidden="1"/>
    </xf>
    <xf numFmtId="200" fontId="6" fillId="2" borderId="29" xfId="0" applyNumberFormat="1" applyFont="1" applyFill="1" applyBorder="1" applyAlignment="1" applyProtection="1">
      <alignment horizontal="center"/>
      <protection hidden="1"/>
    </xf>
    <xf numFmtId="200" fontId="6" fillId="2" borderId="36" xfId="0" applyNumberFormat="1" applyFont="1" applyFill="1" applyBorder="1" applyAlignment="1" applyProtection="1">
      <alignment horizontal="center"/>
      <protection hidden="1"/>
    </xf>
    <xf numFmtId="183" fontId="5" fillId="0" borderId="6" xfId="0" applyNumberFormat="1" applyFont="1" applyFill="1" applyBorder="1" applyAlignment="1" applyProtection="1">
      <alignment horizontal="center" shrinkToFit="1"/>
      <protection hidden="1"/>
    </xf>
    <xf numFmtId="183" fontId="5" fillId="0" borderId="8" xfId="0" applyNumberFormat="1" applyFont="1" applyFill="1" applyBorder="1" applyAlignment="1" applyProtection="1">
      <alignment horizontal="center" shrinkToFit="1"/>
      <protection hidden="1"/>
    </xf>
    <xf numFmtId="183" fontId="5" fillId="0" borderId="7" xfId="0" applyNumberFormat="1" applyFont="1" applyFill="1" applyBorder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/>
      <protection hidden="1"/>
    </xf>
    <xf numFmtId="185" fontId="5" fillId="0" borderId="0" xfId="0" applyNumberFormat="1" applyFont="1" applyAlignment="1" applyProtection="1">
      <alignment horizontal="center"/>
      <protection hidden="1"/>
    </xf>
    <xf numFmtId="185" fontId="6" fillId="2" borderId="35" xfId="0" applyNumberFormat="1" applyFont="1" applyFill="1" applyBorder="1" applyAlignment="1" applyProtection="1">
      <alignment horizontal="center"/>
      <protection hidden="1"/>
    </xf>
    <xf numFmtId="185" fontId="6" fillId="2" borderId="29" xfId="0" applyNumberFormat="1" applyFont="1" applyFill="1" applyBorder="1" applyAlignment="1" applyProtection="1">
      <alignment horizontal="center"/>
      <protection hidden="1"/>
    </xf>
    <xf numFmtId="185" fontId="6" fillId="2" borderId="36" xfId="0" applyNumberFormat="1" applyFont="1" applyFill="1" applyBorder="1" applyAlignment="1" applyProtection="1">
      <alignment horizontal="center"/>
      <protection hidden="1"/>
    </xf>
    <xf numFmtId="183" fontId="6" fillId="2" borderId="35" xfId="0" applyNumberFormat="1" applyFont="1" applyFill="1" applyBorder="1" applyAlignment="1" applyProtection="1">
      <alignment horizontal="center"/>
      <protection hidden="1"/>
    </xf>
    <xf numFmtId="183" fontId="6" fillId="2" borderId="29" xfId="0" applyNumberFormat="1" applyFont="1" applyFill="1" applyBorder="1" applyAlignment="1" applyProtection="1">
      <alignment horizontal="center"/>
      <protection hidden="1"/>
    </xf>
    <xf numFmtId="183" fontId="6" fillId="2" borderId="36" xfId="0" applyNumberFormat="1" applyFont="1" applyFill="1" applyBorder="1" applyAlignment="1" applyProtection="1">
      <alignment horizontal="center"/>
      <protection hidden="1"/>
    </xf>
    <xf numFmtId="181" fontId="5" fillId="0" borderId="14" xfId="0" applyNumberFormat="1" applyFont="1" applyFill="1" applyBorder="1" applyAlignment="1" applyProtection="1">
      <alignment horizontal="center"/>
      <protection hidden="1"/>
    </xf>
    <xf numFmtId="181" fontId="5" fillId="0" borderId="15" xfId="0" applyNumberFormat="1" applyFont="1" applyFill="1" applyBorder="1" applyAlignment="1" applyProtection="1">
      <alignment horizontal="center"/>
      <protection hidden="1"/>
    </xf>
    <xf numFmtId="181" fontId="5" fillId="0" borderId="16" xfId="0" applyNumberFormat="1" applyFont="1" applyFill="1" applyBorder="1" applyAlignment="1" applyProtection="1">
      <alignment horizontal="center"/>
      <protection hidden="1"/>
    </xf>
    <xf numFmtId="182" fontId="6" fillId="2" borderId="20" xfId="0" applyNumberFormat="1" applyFont="1" applyFill="1" applyBorder="1" applyAlignment="1" applyProtection="1">
      <alignment horizontal="center" shrinkToFit="1"/>
      <protection hidden="1"/>
    </xf>
    <xf numFmtId="182" fontId="6" fillId="2" borderId="11" xfId="0" applyNumberFormat="1" applyFont="1" applyFill="1" applyBorder="1" applyAlignment="1" applyProtection="1">
      <alignment horizontal="center" shrinkToFit="1"/>
      <protection hidden="1"/>
    </xf>
    <xf numFmtId="182" fontId="6" fillId="2" borderId="21" xfId="0" applyNumberFormat="1" applyFont="1" applyFill="1" applyBorder="1" applyAlignment="1" applyProtection="1">
      <alignment horizontal="center" shrinkToFit="1"/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5" fillId="0" borderId="19" xfId="0" applyFont="1" applyFill="1" applyBorder="1" applyAlignment="1" applyProtection="1">
      <alignment horizontal="center"/>
      <protection hidden="1"/>
    </xf>
    <xf numFmtId="181" fontId="6" fillId="0" borderId="0" xfId="0" applyNumberFormat="1" applyFont="1" applyFill="1" applyBorder="1" applyAlignment="1" applyProtection="1">
      <alignment horizontal="center" shrinkToFit="1"/>
      <protection hidden="1"/>
    </xf>
    <xf numFmtId="182" fontId="6" fillId="0" borderId="0" xfId="0" applyNumberFormat="1" applyFont="1" applyFill="1" applyBorder="1" applyAlignment="1" applyProtection="1">
      <alignment horizontal="center" shrinkToFit="1"/>
      <protection hidden="1"/>
    </xf>
    <xf numFmtId="183" fontId="6" fillId="0" borderId="0" xfId="0" applyNumberFormat="1" applyFont="1" applyFill="1" applyBorder="1" applyAlignment="1" applyProtection="1">
      <alignment horizontal="center" shrinkToFit="1"/>
      <protection hidden="1"/>
    </xf>
    <xf numFmtId="0" fontId="5" fillId="0" borderId="0" xfId="0" applyFont="1" applyFill="1" applyBorder="1" applyAlignment="1" applyProtection="1">
      <alignment horizontal="center" shrinkToFit="1"/>
      <protection hidden="1"/>
    </xf>
    <xf numFmtId="193" fontId="18" fillId="0" borderId="31" xfId="0" applyNumberFormat="1" applyFont="1" applyFill="1" applyBorder="1" applyAlignment="1" applyProtection="1">
      <alignment horizontal="right" vertical="center" shrinkToFit="1"/>
      <protection hidden="1"/>
    </xf>
    <xf numFmtId="186" fontId="18" fillId="0" borderId="31" xfId="0" applyNumberFormat="1" applyFont="1" applyFill="1" applyBorder="1" applyAlignment="1" applyProtection="1">
      <alignment horizontal="center" vertical="center"/>
      <protection hidden="1"/>
    </xf>
    <xf numFmtId="186" fontId="18" fillId="0" borderId="37" xfId="0" applyNumberFormat="1" applyFont="1" applyFill="1" applyBorder="1" applyAlignment="1" applyProtection="1">
      <alignment horizontal="center" vertical="center"/>
      <protection hidden="1"/>
    </xf>
    <xf numFmtId="194" fontId="18" fillId="0" borderId="38" xfId="0" applyNumberFormat="1" applyFont="1" applyFill="1" applyBorder="1" applyAlignment="1" applyProtection="1">
      <alignment horizontal="center" vertical="center" shrinkToFit="1"/>
      <protection hidden="1"/>
    </xf>
    <xf numFmtId="194" fontId="18" fillId="0" borderId="39" xfId="0" applyNumberFormat="1" applyFont="1" applyFill="1" applyBorder="1" applyAlignment="1" applyProtection="1">
      <alignment horizontal="center" vertical="center" shrinkToFit="1"/>
      <protection hidden="1"/>
    </xf>
    <xf numFmtId="187" fontId="5" fillId="0" borderId="6" xfId="0" applyNumberFormat="1" applyFont="1" applyFill="1" applyBorder="1" applyAlignment="1" applyProtection="1">
      <alignment horizontal="center" shrinkToFit="1"/>
      <protection hidden="1"/>
    </xf>
    <xf numFmtId="187" fontId="5" fillId="0" borderId="8" xfId="0" applyNumberFormat="1" applyFont="1" applyFill="1" applyBorder="1" applyAlignment="1" applyProtection="1">
      <alignment horizontal="center" shrinkToFit="1"/>
      <protection hidden="1"/>
    </xf>
    <xf numFmtId="187" fontId="5" fillId="0" borderId="7" xfId="0" applyNumberFormat="1" applyFont="1" applyFill="1" applyBorder="1" applyAlignment="1" applyProtection="1">
      <alignment horizontal="center" shrinkToFit="1"/>
      <protection hidden="1"/>
    </xf>
    <xf numFmtId="199" fontId="6" fillId="2" borderId="20" xfId="0" applyNumberFormat="1" applyFont="1" applyFill="1" applyBorder="1" applyAlignment="1" applyProtection="1">
      <alignment horizontal="center" shrinkToFit="1"/>
      <protection hidden="1"/>
    </xf>
    <xf numFmtId="199" fontId="6" fillId="2" borderId="11" xfId="0" applyNumberFormat="1" applyFont="1" applyFill="1" applyBorder="1" applyAlignment="1" applyProtection="1">
      <alignment horizontal="center" shrinkToFit="1"/>
      <protection hidden="1"/>
    </xf>
    <xf numFmtId="199" fontId="6" fillId="2" borderId="21" xfId="0" applyNumberFormat="1" applyFont="1" applyFill="1" applyBorder="1" applyAlignment="1" applyProtection="1">
      <alignment horizontal="center" shrinkToFit="1"/>
      <protection hidden="1"/>
    </xf>
    <xf numFmtId="198" fontId="5" fillId="0" borderId="0" xfId="0" applyNumberFormat="1" applyFont="1" applyFill="1" applyBorder="1" applyAlignment="1" applyProtection="1">
      <alignment horizontal="center" shrinkToFit="1"/>
      <protection hidden="1"/>
    </xf>
    <xf numFmtId="182" fontId="5" fillId="0" borderId="6" xfId="0" applyNumberFormat="1" applyFont="1" applyFill="1" applyBorder="1" applyAlignment="1" applyProtection="1">
      <alignment horizontal="center" shrinkToFit="1"/>
      <protection hidden="1"/>
    </xf>
    <xf numFmtId="182" fontId="5" fillId="0" borderId="8" xfId="0" applyNumberFormat="1" applyFont="1" applyFill="1" applyBorder="1" applyAlignment="1" applyProtection="1">
      <alignment horizontal="center" shrinkToFit="1"/>
      <protection hidden="1"/>
    </xf>
    <xf numFmtId="182" fontId="5" fillId="0" borderId="7" xfId="0" applyNumberFormat="1" applyFont="1" applyFill="1" applyBorder="1" applyAlignment="1" applyProtection="1">
      <alignment horizontal="center" shrinkToFit="1"/>
      <protection hidden="1"/>
    </xf>
    <xf numFmtId="182" fontId="6" fillId="0" borderId="0" xfId="0" applyNumberFormat="1" applyFont="1" applyFill="1" applyBorder="1" applyAlignment="1" applyProtection="1">
      <alignment horizontal="center"/>
      <protection hidden="1"/>
    </xf>
    <xf numFmtId="191" fontId="6" fillId="0" borderId="0" xfId="0" applyNumberFormat="1" applyFont="1" applyFill="1" applyBorder="1" applyAlignment="1" applyProtection="1">
      <alignment horizontal="center"/>
      <protection hidden="1"/>
    </xf>
    <xf numFmtId="0" fontId="22" fillId="5" borderId="0" xfId="0" applyFont="1" applyFill="1" applyAlignment="1" applyProtection="1">
      <alignment horizontal="center"/>
      <protection hidden="1"/>
    </xf>
    <xf numFmtId="0" fontId="18" fillId="0" borderId="22" xfId="0" applyFont="1" applyFill="1" applyBorder="1" applyAlignment="1" applyProtection="1">
      <alignment horizontal="center" shrinkToFit="1"/>
      <protection hidden="1"/>
    </xf>
    <xf numFmtId="0" fontId="18" fillId="0" borderId="23" xfId="0" applyFont="1" applyFill="1" applyBorder="1" applyAlignment="1" applyProtection="1">
      <alignment horizontal="center" shrinkToFit="1"/>
      <protection hidden="1"/>
    </xf>
    <xf numFmtId="197" fontId="18" fillId="0" borderId="23" xfId="0" applyNumberFormat="1" applyFont="1" applyFill="1" applyBorder="1" applyAlignment="1" applyProtection="1">
      <alignment horizontal="center" shrinkToFit="1"/>
      <protection hidden="1"/>
    </xf>
    <xf numFmtId="197" fontId="18" fillId="0" borderId="24" xfId="0" applyNumberFormat="1" applyFont="1" applyFill="1" applyBorder="1" applyAlignment="1" applyProtection="1">
      <alignment horizontal="center" shrinkToFit="1"/>
      <protection hidden="1"/>
    </xf>
    <xf numFmtId="0" fontId="18" fillId="0" borderId="25" xfId="0" applyFont="1" applyFill="1" applyBorder="1" applyAlignment="1" applyProtection="1">
      <alignment horizontal="center" shrinkToFit="1"/>
      <protection hidden="1"/>
    </xf>
    <xf numFmtId="0" fontId="18" fillId="0" borderId="26" xfId="0" applyFont="1" applyFill="1" applyBorder="1" applyAlignment="1" applyProtection="1">
      <alignment horizontal="center" shrinkToFit="1"/>
      <protection hidden="1"/>
    </xf>
    <xf numFmtId="186" fontId="18" fillId="0" borderId="26" xfId="0" applyNumberFormat="1" applyFont="1" applyFill="1" applyBorder="1" applyAlignment="1" applyProtection="1">
      <alignment horizontal="center" shrinkToFit="1"/>
      <protection hidden="1"/>
    </xf>
    <xf numFmtId="186" fontId="18" fillId="0" borderId="27" xfId="0" applyNumberFormat="1" applyFont="1" applyFill="1" applyBorder="1" applyAlignment="1" applyProtection="1">
      <alignment horizontal="center" shrinkToFit="1"/>
      <protection hidden="1"/>
    </xf>
    <xf numFmtId="0" fontId="18" fillId="0" borderId="11" xfId="0" applyFont="1" applyFill="1" applyBorder="1" applyAlignment="1" applyProtection="1">
      <alignment horizontal="center" vertical="center" shrinkToFit="1"/>
      <protection hidden="1"/>
    </xf>
    <xf numFmtId="178" fontId="6" fillId="2" borderId="6" xfId="0" applyNumberFormat="1" applyFont="1" applyFill="1" applyBorder="1" applyAlignment="1" applyProtection="1">
      <alignment horizontal="center"/>
      <protection hidden="1"/>
    </xf>
    <xf numFmtId="178" fontId="6" fillId="2" borderId="8" xfId="0" applyNumberFormat="1" applyFont="1" applyFill="1" applyBorder="1" applyAlignment="1" applyProtection="1">
      <alignment horizontal="center"/>
      <protection hidden="1"/>
    </xf>
    <xf numFmtId="178" fontId="6" fillId="2" borderId="7" xfId="0" applyNumberFormat="1" applyFont="1" applyFill="1" applyBorder="1" applyAlignment="1" applyProtection="1">
      <alignment horizontal="center"/>
      <protection hidden="1"/>
    </xf>
    <xf numFmtId="180" fontId="6" fillId="2" borderId="20" xfId="0" applyNumberFormat="1" applyFont="1" applyFill="1" applyBorder="1" applyAlignment="1" applyProtection="1">
      <alignment horizontal="center" shrinkToFit="1"/>
      <protection hidden="1"/>
    </xf>
    <xf numFmtId="180" fontId="6" fillId="2" borderId="11" xfId="0" applyNumberFormat="1" applyFont="1" applyFill="1" applyBorder="1" applyAlignment="1" applyProtection="1">
      <alignment horizontal="center" shrinkToFit="1"/>
      <protection hidden="1"/>
    </xf>
    <xf numFmtId="180" fontId="6" fillId="2" borderId="21" xfId="0" applyNumberFormat="1" applyFont="1" applyFill="1" applyBorder="1" applyAlignment="1" applyProtection="1">
      <alignment horizontal="center" shrinkToFit="1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13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 shrinkToFit="1"/>
      <protection hidden="1"/>
    </xf>
    <xf numFmtId="0" fontId="18" fillId="0" borderId="38" xfId="0" applyFont="1" applyFill="1" applyBorder="1" applyAlignment="1" applyProtection="1">
      <alignment horizontal="center" vertical="center" shrinkToFit="1"/>
      <protection hidden="1"/>
    </xf>
    <xf numFmtId="184" fontId="5" fillId="0" borderId="14" xfId="0" applyNumberFormat="1" applyFont="1" applyFill="1" applyBorder="1" applyAlignment="1" applyProtection="1">
      <alignment horizontal="center"/>
      <protection hidden="1"/>
    </xf>
    <xf numFmtId="184" fontId="5" fillId="0" borderId="15" xfId="0" applyNumberFormat="1" applyFont="1" applyFill="1" applyBorder="1" applyAlignment="1" applyProtection="1">
      <alignment horizontal="center"/>
      <protection hidden="1"/>
    </xf>
    <xf numFmtId="184" fontId="5" fillId="0" borderId="16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85" fontId="5" fillId="0" borderId="0" xfId="0" applyNumberFormat="1" applyFont="1" applyFill="1" applyBorder="1" applyAlignment="1" applyProtection="1">
      <alignment horizontal="center"/>
      <protection hidden="1"/>
    </xf>
    <xf numFmtId="185" fontId="6" fillId="0" borderId="0" xfId="0" applyNumberFormat="1" applyFont="1" applyFill="1" applyBorder="1" applyAlignment="1" applyProtection="1">
      <alignment horizontal="center" shrinkToFit="1"/>
      <protection hidden="1"/>
    </xf>
    <xf numFmtId="184" fontId="6" fillId="0" borderId="0" xfId="0" applyNumberFormat="1" applyFont="1" applyFill="1" applyBorder="1" applyAlignment="1" applyProtection="1">
      <alignment horizontal="center" shrinkToFit="1"/>
      <protection hidden="1"/>
    </xf>
    <xf numFmtId="179" fontId="6" fillId="2" borderId="20" xfId="0" applyNumberFormat="1" applyFont="1" applyFill="1" applyBorder="1" applyAlignment="1" applyProtection="1">
      <alignment horizontal="center"/>
      <protection hidden="1"/>
    </xf>
    <xf numFmtId="179" fontId="6" fillId="2" borderId="11" xfId="0" applyNumberFormat="1" applyFont="1" applyFill="1" applyBorder="1" applyAlignment="1" applyProtection="1">
      <alignment horizontal="center"/>
      <protection hidden="1"/>
    </xf>
    <xf numFmtId="179" fontId="6" fillId="2" borderId="21" xfId="0" applyNumberFormat="1" applyFont="1" applyFill="1" applyBorder="1" applyAlignment="1" applyProtection="1">
      <alignment horizontal="center"/>
      <protection hidden="1"/>
    </xf>
    <xf numFmtId="183" fontId="6" fillId="2" borderId="35" xfId="0" applyNumberFormat="1" applyFont="1" applyFill="1" applyBorder="1" applyAlignment="1" applyProtection="1">
      <alignment horizontal="center" shrinkToFit="1"/>
      <protection hidden="1"/>
    </xf>
    <xf numFmtId="183" fontId="6" fillId="2" borderId="29" xfId="0" applyNumberFormat="1" applyFont="1" applyFill="1" applyBorder="1" applyAlignment="1" applyProtection="1">
      <alignment horizontal="center" shrinkToFit="1"/>
      <protection hidden="1"/>
    </xf>
    <xf numFmtId="183" fontId="6" fillId="2" borderId="36" xfId="0" applyNumberFormat="1" applyFont="1" applyFill="1" applyBorder="1" applyAlignment="1" applyProtection="1">
      <alignment horizontal="center" shrinkToFit="1"/>
      <protection hidden="1"/>
    </xf>
    <xf numFmtId="182" fontId="6" fillId="2" borderId="35" xfId="0" applyNumberFormat="1" applyFont="1" applyFill="1" applyBorder="1" applyAlignment="1" applyProtection="1">
      <alignment horizontal="center" shrinkToFit="1"/>
      <protection hidden="1"/>
    </xf>
    <xf numFmtId="182" fontId="6" fillId="2" borderId="29" xfId="0" applyNumberFormat="1" applyFont="1" applyFill="1" applyBorder="1" applyAlignment="1" applyProtection="1">
      <alignment horizontal="center" shrinkToFit="1"/>
      <protection hidden="1"/>
    </xf>
    <xf numFmtId="182" fontId="6" fillId="2" borderId="36" xfId="0" applyNumberFormat="1" applyFont="1" applyFill="1" applyBorder="1" applyAlignment="1" applyProtection="1">
      <alignment horizontal="center" shrinkToFit="1"/>
      <protection hidden="1"/>
    </xf>
    <xf numFmtId="187" fontId="6" fillId="2" borderId="35" xfId="0" applyNumberFormat="1" applyFont="1" applyFill="1" applyBorder="1" applyAlignment="1" applyProtection="1">
      <alignment horizontal="center" shrinkToFit="1"/>
      <protection hidden="1"/>
    </xf>
    <xf numFmtId="187" fontId="6" fillId="2" borderId="29" xfId="0" applyNumberFormat="1" applyFont="1" applyFill="1" applyBorder="1" applyAlignment="1" applyProtection="1">
      <alignment horizontal="center" shrinkToFit="1"/>
      <protection hidden="1"/>
    </xf>
    <xf numFmtId="187" fontId="6" fillId="2" borderId="36" xfId="0" applyNumberFormat="1" applyFont="1" applyFill="1" applyBorder="1" applyAlignment="1" applyProtection="1">
      <alignment horizontal="center" shrinkToFit="1"/>
      <protection hidden="1"/>
    </xf>
    <xf numFmtId="0" fontId="1" fillId="0" borderId="0" xfId="0" applyFont="1" applyProtection="1">
      <protection hidden="1"/>
    </xf>
  </cellXfs>
  <cellStyles count="4">
    <cellStyle name="ハイパーリンク" xfId="1" builtinId="8"/>
    <cellStyle name="標準" xfId="0" builtinId="0"/>
    <cellStyle name="標準 2" xfId="3"/>
    <cellStyle name="標準_Book1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10</xdr:col>
      <xdr:colOff>247650</xdr:colOff>
      <xdr:row>35</xdr:row>
      <xdr:rowOff>114300</xdr:rowOff>
    </xdr:to>
    <xdr:pic>
      <xdr:nvPicPr>
        <xdr:cNvPr id="2" name="Picture 1" descr="e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6896100" cy="605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32659</xdr:colOff>
      <xdr:row>43</xdr:row>
      <xdr:rowOff>148761</xdr:rowOff>
    </xdr:from>
    <xdr:to>
      <xdr:col>73</xdr:col>
      <xdr:colOff>156484</xdr:colOff>
      <xdr:row>46</xdr:row>
      <xdr:rowOff>10876</xdr:rowOff>
    </xdr:to>
    <xdr:sp macro="" textlink="">
      <xdr:nvSpPr>
        <xdr:cNvPr id="570" name="Rectangle 1164"/>
        <xdr:cNvSpPr>
          <a:spLocks noChangeArrowheads="1"/>
        </xdr:cNvSpPr>
      </xdr:nvSpPr>
      <xdr:spPr bwMode="auto">
        <a:xfrm>
          <a:off x="25838605" y="9217922"/>
          <a:ext cx="307522" cy="4948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72</xdr:col>
      <xdr:colOff>23133</xdr:colOff>
      <xdr:row>40</xdr:row>
      <xdr:rowOff>98415</xdr:rowOff>
    </xdr:from>
    <xdr:to>
      <xdr:col>73</xdr:col>
      <xdr:colOff>146958</xdr:colOff>
      <xdr:row>42</xdr:row>
      <xdr:rowOff>171441</xdr:rowOff>
    </xdr:to>
    <xdr:sp macro="" textlink="">
      <xdr:nvSpPr>
        <xdr:cNvPr id="569" name="Rectangle 1164"/>
        <xdr:cNvSpPr>
          <a:spLocks noChangeArrowheads="1"/>
        </xdr:cNvSpPr>
      </xdr:nvSpPr>
      <xdr:spPr bwMode="auto">
        <a:xfrm>
          <a:off x="25829079" y="8534844"/>
          <a:ext cx="307522" cy="4948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74</xdr:col>
      <xdr:colOff>42141</xdr:colOff>
      <xdr:row>33</xdr:row>
      <xdr:rowOff>165100</xdr:rowOff>
    </xdr:from>
    <xdr:to>
      <xdr:col>75</xdr:col>
      <xdr:colOff>165966</xdr:colOff>
      <xdr:row>36</xdr:row>
      <xdr:rowOff>60325</xdr:rowOff>
    </xdr:to>
    <xdr:sp macro="" textlink="">
      <xdr:nvSpPr>
        <xdr:cNvPr id="508" name="Rectangle 1164"/>
        <xdr:cNvSpPr>
          <a:spLocks noChangeArrowheads="1"/>
        </xdr:cNvSpPr>
      </xdr:nvSpPr>
      <xdr:spPr bwMode="auto">
        <a:xfrm>
          <a:off x="26123323" y="7023100"/>
          <a:ext cx="305666" cy="518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34</xdr:col>
      <xdr:colOff>127000</xdr:colOff>
      <xdr:row>7</xdr:row>
      <xdr:rowOff>127000</xdr:rowOff>
    </xdr:from>
    <xdr:to>
      <xdr:col>38</xdr:col>
      <xdr:colOff>0</xdr:colOff>
      <xdr:row>9</xdr:row>
      <xdr:rowOff>85725</xdr:rowOff>
    </xdr:to>
    <xdr:sp macro="" textlink="">
      <xdr:nvSpPr>
        <xdr:cNvPr id="478" name="Rectangle 1462"/>
        <xdr:cNvSpPr>
          <a:spLocks noChangeArrowheads="1"/>
        </xdr:cNvSpPr>
      </xdr:nvSpPr>
      <xdr:spPr bwMode="auto">
        <a:xfrm>
          <a:off x="9575800" y="1524000"/>
          <a:ext cx="584200" cy="415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45</xdr:col>
      <xdr:colOff>12700</xdr:colOff>
      <xdr:row>27</xdr:row>
      <xdr:rowOff>12700</xdr:rowOff>
    </xdr:from>
    <xdr:to>
      <xdr:col>49</xdr:col>
      <xdr:colOff>3175</xdr:colOff>
      <xdr:row>28</xdr:row>
      <xdr:rowOff>200025</xdr:rowOff>
    </xdr:to>
    <xdr:sp macro="" textlink="">
      <xdr:nvSpPr>
        <xdr:cNvPr id="467" name="Rectangle 1453"/>
        <xdr:cNvSpPr>
          <a:spLocks noChangeArrowheads="1"/>
        </xdr:cNvSpPr>
      </xdr:nvSpPr>
      <xdr:spPr bwMode="auto">
        <a:xfrm>
          <a:off x="11417300" y="5524500"/>
          <a:ext cx="701675" cy="403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35</xdr:col>
      <xdr:colOff>12700</xdr:colOff>
      <xdr:row>27</xdr:row>
      <xdr:rowOff>12700</xdr:rowOff>
    </xdr:from>
    <xdr:to>
      <xdr:col>39</xdr:col>
      <xdr:colOff>3175</xdr:colOff>
      <xdr:row>28</xdr:row>
      <xdr:rowOff>200025</xdr:rowOff>
    </xdr:to>
    <xdr:sp macro="" textlink="">
      <xdr:nvSpPr>
        <xdr:cNvPr id="466" name="Rectangle 1453"/>
        <xdr:cNvSpPr>
          <a:spLocks noChangeArrowheads="1"/>
        </xdr:cNvSpPr>
      </xdr:nvSpPr>
      <xdr:spPr bwMode="auto">
        <a:xfrm>
          <a:off x="9639300" y="5524500"/>
          <a:ext cx="701675" cy="403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37</xdr:row>
      <xdr:rowOff>66675</xdr:rowOff>
    </xdr:from>
    <xdr:to>
      <xdr:col>40</xdr:col>
      <xdr:colOff>0</xdr:colOff>
      <xdr:row>39</xdr:row>
      <xdr:rowOff>0</xdr:rowOff>
    </xdr:to>
    <xdr:sp macro="" textlink="">
      <xdr:nvSpPr>
        <xdr:cNvPr id="865141" name="Rectangle 1453"/>
        <xdr:cNvSpPr>
          <a:spLocks noChangeArrowheads="1"/>
        </xdr:cNvSpPr>
      </xdr:nvSpPr>
      <xdr:spPr bwMode="auto">
        <a:xfrm>
          <a:off x="9839325" y="7705725"/>
          <a:ext cx="7143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54</xdr:col>
      <xdr:colOff>6350</xdr:colOff>
      <xdr:row>21</xdr:row>
      <xdr:rowOff>203200</xdr:rowOff>
    </xdr:from>
    <xdr:to>
      <xdr:col>56</xdr:col>
      <xdr:colOff>15875</xdr:colOff>
      <xdr:row>23</xdr:row>
      <xdr:rowOff>203200</xdr:rowOff>
    </xdr:to>
    <xdr:sp macro="" textlink="">
      <xdr:nvSpPr>
        <xdr:cNvPr id="865142" name="Rectangle 1462"/>
        <xdr:cNvSpPr>
          <a:spLocks noChangeArrowheads="1"/>
        </xdr:cNvSpPr>
      </xdr:nvSpPr>
      <xdr:spPr bwMode="auto">
        <a:xfrm>
          <a:off x="22371050" y="4737100"/>
          <a:ext cx="365125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56</xdr:col>
      <xdr:colOff>9525</xdr:colOff>
      <xdr:row>33</xdr:row>
      <xdr:rowOff>28575</xdr:rowOff>
    </xdr:from>
    <xdr:to>
      <xdr:col>60</xdr:col>
      <xdr:colOff>9525</xdr:colOff>
      <xdr:row>34</xdr:row>
      <xdr:rowOff>247650</xdr:rowOff>
    </xdr:to>
    <xdr:sp macro="" textlink="">
      <xdr:nvSpPr>
        <xdr:cNvPr id="865144" name="Rectangle 1164"/>
        <xdr:cNvSpPr>
          <a:spLocks noChangeArrowheads="1"/>
        </xdr:cNvSpPr>
      </xdr:nvSpPr>
      <xdr:spPr bwMode="auto">
        <a:xfrm>
          <a:off x="13458825" y="6743700"/>
          <a:ext cx="7239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54</xdr:col>
      <xdr:colOff>12700</xdr:colOff>
      <xdr:row>34</xdr:row>
      <xdr:rowOff>85725</xdr:rowOff>
    </xdr:from>
    <xdr:to>
      <xdr:col>63</xdr:col>
      <xdr:colOff>38100</xdr:colOff>
      <xdr:row>34</xdr:row>
      <xdr:rowOff>85725</xdr:rowOff>
    </xdr:to>
    <xdr:sp macro="" textlink="">
      <xdr:nvSpPr>
        <xdr:cNvPr id="865146" name="Line 1154"/>
        <xdr:cNvSpPr>
          <a:spLocks noChangeShapeType="1"/>
        </xdr:cNvSpPr>
      </xdr:nvSpPr>
      <xdr:spPr bwMode="auto">
        <a:xfrm rot="-5400000">
          <a:off x="13830300" y="6245225"/>
          <a:ext cx="0" cy="16256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47625</xdr:colOff>
      <xdr:row>48</xdr:row>
      <xdr:rowOff>0</xdr:rowOff>
    </xdr:from>
    <xdr:to>
      <xdr:col>56</xdr:col>
      <xdr:colOff>161925</xdr:colOff>
      <xdr:row>49</xdr:row>
      <xdr:rowOff>171450</xdr:rowOff>
    </xdr:to>
    <xdr:sp macro="" textlink="">
      <xdr:nvSpPr>
        <xdr:cNvPr id="865148" name="Rectangle 1043"/>
        <xdr:cNvSpPr>
          <a:spLocks noChangeArrowheads="1"/>
        </xdr:cNvSpPr>
      </xdr:nvSpPr>
      <xdr:spPr bwMode="auto">
        <a:xfrm>
          <a:off x="13134975" y="9953625"/>
          <a:ext cx="4762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41</xdr:row>
      <xdr:rowOff>123825</xdr:rowOff>
    </xdr:from>
    <xdr:to>
      <xdr:col>40</xdr:col>
      <xdr:colOff>0</xdr:colOff>
      <xdr:row>43</xdr:row>
      <xdr:rowOff>28575</xdr:rowOff>
    </xdr:to>
    <xdr:sp macro="" textlink="">
      <xdr:nvSpPr>
        <xdr:cNvPr id="865149" name="Rectangle 1042"/>
        <xdr:cNvSpPr>
          <a:spLocks noChangeArrowheads="1"/>
        </xdr:cNvSpPr>
      </xdr:nvSpPr>
      <xdr:spPr bwMode="auto">
        <a:xfrm>
          <a:off x="9829800" y="8629650"/>
          <a:ext cx="7239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74</xdr:col>
      <xdr:colOff>38966</xdr:colOff>
      <xdr:row>37</xdr:row>
      <xdr:rowOff>190944</xdr:rowOff>
    </xdr:from>
    <xdr:to>
      <xdr:col>75</xdr:col>
      <xdr:colOff>162791</xdr:colOff>
      <xdr:row>40</xdr:row>
      <xdr:rowOff>53058</xdr:rowOff>
    </xdr:to>
    <xdr:sp macro="" textlink="">
      <xdr:nvSpPr>
        <xdr:cNvPr id="865151" name="Rectangle 1164"/>
        <xdr:cNvSpPr>
          <a:spLocks noChangeArrowheads="1"/>
        </xdr:cNvSpPr>
      </xdr:nvSpPr>
      <xdr:spPr bwMode="auto">
        <a:xfrm>
          <a:off x="26120148" y="7880217"/>
          <a:ext cx="305666" cy="4855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67</xdr:col>
      <xdr:colOff>123825</xdr:colOff>
      <xdr:row>29</xdr:row>
      <xdr:rowOff>104775</xdr:rowOff>
    </xdr:from>
    <xdr:to>
      <xdr:col>69</xdr:col>
      <xdr:colOff>133350</xdr:colOff>
      <xdr:row>31</xdr:row>
      <xdr:rowOff>28575</xdr:rowOff>
    </xdr:to>
    <xdr:sp macro="" textlink="">
      <xdr:nvSpPr>
        <xdr:cNvPr id="865153" name="Rectangle 1453"/>
        <xdr:cNvSpPr>
          <a:spLocks noChangeArrowheads="1"/>
        </xdr:cNvSpPr>
      </xdr:nvSpPr>
      <xdr:spPr bwMode="auto">
        <a:xfrm>
          <a:off x="15563850" y="6010275"/>
          <a:ext cx="3714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54</xdr:col>
      <xdr:colOff>66675</xdr:colOff>
      <xdr:row>8</xdr:row>
      <xdr:rowOff>76200</xdr:rowOff>
    </xdr:from>
    <xdr:to>
      <xdr:col>58</xdr:col>
      <xdr:colOff>123825</xdr:colOff>
      <xdr:row>16</xdr:row>
      <xdr:rowOff>152400</xdr:rowOff>
    </xdr:to>
    <xdr:sp macro="" textlink="">
      <xdr:nvSpPr>
        <xdr:cNvPr id="865155" name="Rectangle 1023"/>
        <xdr:cNvSpPr>
          <a:spLocks noChangeArrowheads="1"/>
        </xdr:cNvSpPr>
      </xdr:nvSpPr>
      <xdr:spPr bwMode="auto">
        <a:xfrm>
          <a:off x="13154025" y="1733550"/>
          <a:ext cx="781050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38</xdr:col>
      <xdr:colOff>9525</xdr:colOff>
      <xdr:row>14</xdr:row>
      <xdr:rowOff>219075</xdr:rowOff>
    </xdr:from>
    <xdr:to>
      <xdr:col>40</xdr:col>
      <xdr:colOff>19050</xdr:colOff>
      <xdr:row>17</xdr:row>
      <xdr:rowOff>47625</xdr:rowOff>
    </xdr:to>
    <xdr:sp macro="" textlink="">
      <xdr:nvSpPr>
        <xdr:cNvPr id="865156" name="Rectangle 1531"/>
        <xdr:cNvSpPr>
          <a:spLocks noChangeArrowheads="1"/>
        </xdr:cNvSpPr>
      </xdr:nvSpPr>
      <xdr:spPr bwMode="auto">
        <a:xfrm>
          <a:off x="10201275" y="3095625"/>
          <a:ext cx="3714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44</xdr:col>
      <xdr:colOff>171450</xdr:colOff>
      <xdr:row>13</xdr:row>
      <xdr:rowOff>0</xdr:rowOff>
    </xdr:from>
    <xdr:to>
      <xdr:col>47</xdr:col>
      <xdr:colOff>0</xdr:colOff>
      <xdr:row>14</xdr:row>
      <xdr:rowOff>219075</xdr:rowOff>
    </xdr:to>
    <xdr:sp macro="" textlink="">
      <xdr:nvSpPr>
        <xdr:cNvPr id="865157" name="Rectangle 1525"/>
        <xdr:cNvSpPr>
          <a:spLocks noChangeArrowheads="1"/>
        </xdr:cNvSpPr>
      </xdr:nvSpPr>
      <xdr:spPr bwMode="auto">
        <a:xfrm>
          <a:off x="11449050" y="2676525"/>
          <a:ext cx="37147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44</xdr:col>
      <xdr:colOff>161925</xdr:colOff>
      <xdr:row>20</xdr:row>
      <xdr:rowOff>0</xdr:rowOff>
    </xdr:from>
    <xdr:to>
      <xdr:col>46</xdr:col>
      <xdr:colOff>171450</xdr:colOff>
      <xdr:row>22</xdr:row>
      <xdr:rowOff>9525</xdr:rowOff>
    </xdr:to>
    <xdr:sp macro="" textlink="">
      <xdr:nvSpPr>
        <xdr:cNvPr id="865158" name="Rectangle 1462"/>
        <xdr:cNvSpPr>
          <a:spLocks noChangeArrowheads="1"/>
        </xdr:cNvSpPr>
      </xdr:nvSpPr>
      <xdr:spPr bwMode="auto">
        <a:xfrm>
          <a:off x="11439525" y="4057650"/>
          <a:ext cx="371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64</xdr:col>
      <xdr:colOff>123825</xdr:colOff>
      <xdr:row>22</xdr:row>
      <xdr:rowOff>174624</xdr:rowOff>
    </xdr:from>
    <xdr:to>
      <xdr:col>66</xdr:col>
      <xdr:colOff>133350</xdr:colOff>
      <xdr:row>24</xdr:row>
      <xdr:rowOff>165099</xdr:rowOff>
    </xdr:to>
    <xdr:sp macro="" textlink="">
      <xdr:nvSpPr>
        <xdr:cNvPr id="865159" name="Rectangle 1453"/>
        <xdr:cNvSpPr>
          <a:spLocks noChangeArrowheads="1"/>
        </xdr:cNvSpPr>
      </xdr:nvSpPr>
      <xdr:spPr bwMode="auto">
        <a:xfrm>
          <a:off x="22717125" y="4797424"/>
          <a:ext cx="365125" cy="422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38</xdr:row>
      <xdr:rowOff>76200</xdr:rowOff>
    </xdr:from>
    <xdr:to>
      <xdr:col>43</xdr:col>
      <xdr:colOff>76200</xdr:colOff>
      <xdr:row>38</xdr:row>
      <xdr:rowOff>76200</xdr:rowOff>
    </xdr:to>
    <xdr:sp macro="" textlink="">
      <xdr:nvSpPr>
        <xdr:cNvPr id="865160" name="Line 900"/>
        <xdr:cNvSpPr>
          <a:spLocks noChangeShapeType="1"/>
        </xdr:cNvSpPr>
      </xdr:nvSpPr>
      <xdr:spPr bwMode="auto">
        <a:xfrm>
          <a:off x="9286875" y="7924800"/>
          <a:ext cx="18859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161925</xdr:colOff>
      <xdr:row>32</xdr:row>
      <xdr:rowOff>15875</xdr:rowOff>
    </xdr:from>
    <xdr:to>
      <xdr:col>53</xdr:col>
      <xdr:colOff>47625</xdr:colOff>
      <xdr:row>47</xdr:row>
      <xdr:rowOff>130727</xdr:rowOff>
    </xdr:to>
    <xdr:grpSp>
      <xdr:nvGrpSpPr>
        <xdr:cNvPr id="865162" name="Group 1085"/>
        <xdr:cNvGrpSpPr>
          <a:grpSpLocks/>
        </xdr:cNvGrpSpPr>
      </xdr:nvGrpSpPr>
      <xdr:grpSpPr bwMode="auto">
        <a:xfrm>
          <a:off x="20581144" y="6873875"/>
          <a:ext cx="1671637" cy="3329540"/>
          <a:chOff x="1874" y="424"/>
          <a:chExt cx="140" cy="329"/>
        </a:xfrm>
      </xdr:grpSpPr>
      <xdr:sp macro="" textlink="">
        <xdr:nvSpPr>
          <xdr:cNvPr id="880927" name="Rectangle 864"/>
          <xdr:cNvSpPr>
            <a:spLocks noChangeArrowheads="1"/>
          </xdr:cNvSpPr>
        </xdr:nvSpPr>
        <xdr:spPr bwMode="auto">
          <a:xfrm>
            <a:off x="1874" y="454"/>
            <a:ext cx="140" cy="29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80928" name="Oval 1083"/>
          <xdr:cNvSpPr>
            <a:spLocks noChangeArrowheads="1"/>
          </xdr:cNvSpPr>
        </xdr:nvSpPr>
        <xdr:spPr bwMode="auto">
          <a:xfrm>
            <a:off x="1930" y="441"/>
            <a:ext cx="26" cy="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80929" name="Rectangle 1084"/>
          <xdr:cNvSpPr>
            <a:spLocks noChangeArrowheads="1"/>
          </xdr:cNvSpPr>
        </xdr:nvSpPr>
        <xdr:spPr bwMode="auto">
          <a:xfrm>
            <a:off x="1915" y="424"/>
            <a:ext cx="47" cy="2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71</xdr:col>
      <xdr:colOff>69850</xdr:colOff>
      <xdr:row>9</xdr:row>
      <xdr:rowOff>180975</xdr:rowOff>
    </xdr:from>
    <xdr:to>
      <xdr:col>73</xdr:col>
      <xdr:colOff>60325</xdr:colOff>
      <xdr:row>11</xdr:row>
      <xdr:rowOff>180975</xdr:rowOff>
    </xdr:to>
    <xdr:sp macro="" textlink="">
      <xdr:nvSpPr>
        <xdr:cNvPr id="865163" name="Rectangle 1023"/>
        <xdr:cNvSpPr>
          <a:spLocks noChangeArrowheads="1"/>
        </xdr:cNvSpPr>
      </xdr:nvSpPr>
      <xdr:spPr bwMode="auto">
        <a:xfrm>
          <a:off x="16097250" y="2035175"/>
          <a:ext cx="34607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48</xdr:row>
      <xdr:rowOff>0</xdr:rowOff>
    </xdr:from>
    <xdr:to>
      <xdr:col>42</xdr:col>
      <xdr:colOff>85725</xdr:colOff>
      <xdr:row>50</xdr:row>
      <xdr:rowOff>0</xdr:rowOff>
    </xdr:to>
    <xdr:sp macro="" textlink="">
      <xdr:nvSpPr>
        <xdr:cNvPr id="865164" name="Rectangle 1043"/>
        <xdr:cNvSpPr>
          <a:spLocks noChangeArrowheads="1"/>
        </xdr:cNvSpPr>
      </xdr:nvSpPr>
      <xdr:spPr bwMode="auto">
        <a:xfrm>
          <a:off x="10553700" y="9953625"/>
          <a:ext cx="44767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23</xdr:col>
      <xdr:colOff>114300</xdr:colOff>
      <xdr:row>1</xdr:row>
      <xdr:rowOff>161925</xdr:rowOff>
    </xdr:from>
    <xdr:to>
      <xdr:col>83</xdr:col>
      <xdr:colOff>66675</xdr:colOff>
      <xdr:row>54</xdr:row>
      <xdr:rowOff>0</xdr:rowOff>
    </xdr:to>
    <xdr:grpSp>
      <xdr:nvGrpSpPr>
        <xdr:cNvPr id="865165" name="Group 1022"/>
        <xdr:cNvGrpSpPr>
          <a:grpSpLocks/>
        </xdr:cNvGrpSpPr>
      </xdr:nvGrpSpPr>
      <xdr:grpSpPr bwMode="auto">
        <a:xfrm>
          <a:off x="16961644" y="376238"/>
          <a:ext cx="10668000" cy="11196637"/>
          <a:chOff x="797" y="30"/>
          <a:chExt cx="719" cy="733"/>
        </a:xfrm>
      </xdr:grpSpPr>
      <xdr:sp macro="" textlink="">
        <xdr:nvSpPr>
          <xdr:cNvPr id="880925" name="Rectangle 1020"/>
          <xdr:cNvSpPr>
            <a:spLocks noChangeArrowheads="1"/>
          </xdr:cNvSpPr>
        </xdr:nvSpPr>
        <xdr:spPr bwMode="auto">
          <a:xfrm>
            <a:off x="802" y="35"/>
            <a:ext cx="708" cy="722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0926" name="Rectangle 1021"/>
          <xdr:cNvSpPr>
            <a:spLocks noChangeArrowheads="1"/>
          </xdr:cNvSpPr>
        </xdr:nvSpPr>
        <xdr:spPr bwMode="auto">
          <a:xfrm>
            <a:off x="797" y="30"/>
            <a:ext cx="719" cy="733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oneCellAnchor>
    <xdr:from>
      <xdr:col>52</xdr:col>
      <xdr:colOff>152400</xdr:colOff>
      <xdr:row>16</xdr:row>
      <xdr:rowOff>55562</xdr:rowOff>
    </xdr:from>
    <xdr:ext cx="189539" cy="179601"/>
    <xdr:sp macro="" textlink="">
      <xdr:nvSpPr>
        <xdr:cNvPr id="1812" name="Text Box 788"/>
        <xdr:cNvSpPr txBox="1">
          <a:spLocks noChangeArrowheads="1"/>
        </xdr:cNvSpPr>
      </xdr:nvSpPr>
      <xdr:spPr bwMode="auto">
        <a:xfrm>
          <a:off x="12801600" y="3370262"/>
          <a:ext cx="189539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Q1</a:t>
          </a:r>
          <a:endParaRPr lang="ja-JP" altLang="en-US"/>
        </a:p>
      </xdr:txBody>
    </xdr:sp>
    <xdr:clientData/>
  </xdr:oneCellAnchor>
  <xdr:twoCellAnchor>
    <xdr:from>
      <xdr:col>53</xdr:col>
      <xdr:colOff>114300</xdr:colOff>
      <xdr:row>42</xdr:row>
      <xdr:rowOff>152400</xdr:rowOff>
    </xdr:from>
    <xdr:to>
      <xdr:col>63</xdr:col>
      <xdr:colOff>31750</xdr:colOff>
      <xdr:row>42</xdr:row>
      <xdr:rowOff>152400</xdr:rowOff>
    </xdr:to>
    <xdr:sp macro="" textlink="">
      <xdr:nvSpPr>
        <xdr:cNvPr id="865170" name="Line 799"/>
        <xdr:cNvSpPr>
          <a:spLocks noChangeShapeType="1"/>
        </xdr:cNvSpPr>
      </xdr:nvSpPr>
      <xdr:spPr bwMode="auto">
        <a:xfrm>
          <a:off x="12941300" y="8940800"/>
          <a:ext cx="1695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24</xdr:row>
      <xdr:rowOff>57150</xdr:rowOff>
    </xdr:from>
    <xdr:to>
      <xdr:col>43</xdr:col>
      <xdr:colOff>9525</xdr:colOff>
      <xdr:row>25</xdr:row>
      <xdr:rowOff>114300</xdr:rowOff>
    </xdr:to>
    <xdr:sp macro="" textlink="">
      <xdr:nvSpPr>
        <xdr:cNvPr id="865171" name="Line 803"/>
        <xdr:cNvSpPr>
          <a:spLocks noChangeShapeType="1"/>
        </xdr:cNvSpPr>
      </xdr:nvSpPr>
      <xdr:spPr bwMode="auto">
        <a:xfrm flipV="1">
          <a:off x="11106150" y="4943475"/>
          <a:ext cx="0" cy="2476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152400</xdr:rowOff>
    </xdr:from>
    <xdr:to>
      <xdr:col>55</xdr:col>
      <xdr:colOff>47625</xdr:colOff>
      <xdr:row>8</xdr:row>
      <xdr:rowOff>152400</xdr:rowOff>
    </xdr:to>
    <xdr:sp macro="" textlink="">
      <xdr:nvSpPr>
        <xdr:cNvPr id="865172" name="Line 812"/>
        <xdr:cNvSpPr>
          <a:spLocks noChangeShapeType="1"/>
        </xdr:cNvSpPr>
      </xdr:nvSpPr>
      <xdr:spPr bwMode="auto">
        <a:xfrm>
          <a:off x="8562975" y="1809750"/>
          <a:ext cx="47529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8</xdr:row>
      <xdr:rowOff>152400</xdr:rowOff>
    </xdr:from>
    <xdr:to>
      <xdr:col>39</xdr:col>
      <xdr:colOff>38100</xdr:colOff>
      <xdr:row>24</xdr:row>
      <xdr:rowOff>57150</xdr:rowOff>
    </xdr:to>
    <xdr:sp macro="" textlink="">
      <xdr:nvSpPr>
        <xdr:cNvPr id="865173" name="Line 844"/>
        <xdr:cNvSpPr>
          <a:spLocks noChangeShapeType="1"/>
        </xdr:cNvSpPr>
      </xdr:nvSpPr>
      <xdr:spPr bwMode="auto">
        <a:xfrm flipV="1">
          <a:off x="10375900" y="1803400"/>
          <a:ext cx="0" cy="31559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7</xdr:row>
      <xdr:rowOff>28575</xdr:rowOff>
    </xdr:from>
    <xdr:to>
      <xdr:col>27</xdr:col>
      <xdr:colOff>104775</xdr:colOff>
      <xdr:row>10</xdr:row>
      <xdr:rowOff>114300</xdr:rowOff>
    </xdr:to>
    <xdr:grpSp>
      <xdr:nvGrpSpPr>
        <xdr:cNvPr id="865174" name="Group 846"/>
        <xdr:cNvGrpSpPr>
          <a:grpSpLocks/>
        </xdr:cNvGrpSpPr>
      </xdr:nvGrpSpPr>
      <xdr:grpSpPr bwMode="auto">
        <a:xfrm>
          <a:off x="17392650" y="1528763"/>
          <a:ext cx="273844" cy="728662"/>
          <a:chOff x="234" y="302"/>
          <a:chExt cx="16" cy="43"/>
        </a:xfrm>
      </xdr:grpSpPr>
      <xdr:sp macro="" textlink="">
        <xdr:nvSpPr>
          <xdr:cNvPr id="880920" name="Line 847"/>
          <xdr:cNvSpPr>
            <a:spLocks noChangeShapeType="1"/>
          </xdr:cNvSpPr>
        </xdr:nvSpPr>
        <xdr:spPr bwMode="auto">
          <a:xfrm>
            <a:off x="242" y="304"/>
            <a:ext cx="0" cy="4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921" name="Oval 848"/>
          <xdr:cNvSpPr>
            <a:spLocks noChangeArrowheads="1"/>
          </xdr:cNvSpPr>
        </xdr:nvSpPr>
        <xdr:spPr bwMode="auto">
          <a:xfrm>
            <a:off x="234" y="315"/>
            <a:ext cx="16" cy="1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80922" name="Oval 849"/>
          <xdr:cNvSpPr>
            <a:spLocks noChangeArrowheads="1"/>
          </xdr:cNvSpPr>
        </xdr:nvSpPr>
        <xdr:spPr bwMode="auto">
          <a:xfrm>
            <a:off x="240" y="341"/>
            <a:ext cx="4" cy="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80923" name="Oval 850"/>
          <xdr:cNvSpPr>
            <a:spLocks noChangeArrowheads="1"/>
          </xdr:cNvSpPr>
        </xdr:nvSpPr>
        <xdr:spPr bwMode="auto">
          <a:xfrm>
            <a:off x="240" y="302"/>
            <a:ext cx="4" cy="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80924" name="Freeform 851"/>
          <xdr:cNvSpPr>
            <a:spLocks/>
          </xdr:cNvSpPr>
        </xdr:nvSpPr>
        <xdr:spPr bwMode="auto">
          <a:xfrm flipH="1">
            <a:off x="237" y="321"/>
            <a:ext cx="11" cy="4"/>
          </a:xfrm>
          <a:custGeom>
            <a:avLst/>
            <a:gdLst>
              <a:gd name="T0" fmla="*/ 0 w 26"/>
              <a:gd name="T1" fmla="*/ 0 h 10"/>
              <a:gd name="T2" fmla="*/ 0 w 26"/>
              <a:gd name="T3" fmla="*/ 0 h 10"/>
              <a:gd name="T4" fmla="*/ 0 w 26"/>
              <a:gd name="T5" fmla="*/ 0 h 10"/>
              <a:gd name="T6" fmla="*/ 0 w 26"/>
              <a:gd name="T7" fmla="*/ 0 h 10"/>
              <a:gd name="T8" fmla="*/ 0 w 26"/>
              <a:gd name="T9" fmla="*/ 0 h 1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10">
                <a:moveTo>
                  <a:pt x="0" y="5"/>
                </a:moveTo>
                <a:cubicBezTo>
                  <a:pt x="2" y="7"/>
                  <a:pt x="5" y="10"/>
                  <a:pt x="7" y="10"/>
                </a:cubicBezTo>
                <a:cubicBezTo>
                  <a:pt x="9" y="10"/>
                  <a:pt x="12" y="7"/>
                  <a:pt x="14" y="5"/>
                </a:cubicBezTo>
                <a:cubicBezTo>
                  <a:pt x="16" y="3"/>
                  <a:pt x="18" y="0"/>
                  <a:pt x="20" y="0"/>
                </a:cubicBezTo>
                <a:cubicBezTo>
                  <a:pt x="22" y="0"/>
                  <a:pt x="24" y="3"/>
                  <a:pt x="26" y="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142875</xdr:colOff>
      <xdr:row>6</xdr:row>
      <xdr:rowOff>104775</xdr:rowOff>
    </xdr:from>
    <xdr:to>
      <xdr:col>31</xdr:col>
      <xdr:colOff>161925</xdr:colOff>
      <xdr:row>7</xdr:row>
      <xdr:rowOff>180975</xdr:rowOff>
    </xdr:to>
    <xdr:sp macro="" textlink="">
      <xdr:nvSpPr>
        <xdr:cNvPr id="865175" name="Freeform 852"/>
        <xdr:cNvSpPr>
          <a:spLocks/>
        </xdr:cNvSpPr>
      </xdr:nvSpPr>
      <xdr:spPr bwMode="auto">
        <a:xfrm>
          <a:off x="8162925" y="1257300"/>
          <a:ext cx="923925" cy="333375"/>
        </a:xfrm>
        <a:custGeom>
          <a:avLst/>
          <a:gdLst>
            <a:gd name="T0" fmla="*/ 0 w 88"/>
            <a:gd name="T1" fmla="*/ 2147483647 h 23"/>
            <a:gd name="T2" fmla="*/ 0 w 88"/>
            <a:gd name="T3" fmla="*/ 0 h 23"/>
            <a:gd name="T4" fmla="*/ 2147483647 w 88"/>
            <a:gd name="T5" fmla="*/ 0 h 23"/>
            <a:gd name="T6" fmla="*/ 2147483647 w 88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8" h="23">
              <a:moveTo>
                <a:pt x="0" y="18"/>
              </a:moveTo>
              <a:lnTo>
                <a:pt x="0" y="0"/>
              </a:lnTo>
              <a:lnTo>
                <a:pt x="88" y="0"/>
              </a:lnTo>
              <a:lnTo>
                <a:pt x="88" y="23"/>
              </a:ln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161925</xdr:colOff>
      <xdr:row>9</xdr:row>
      <xdr:rowOff>190500</xdr:rowOff>
    </xdr:from>
    <xdr:to>
      <xdr:col>31</xdr:col>
      <xdr:colOff>161925</xdr:colOff>
      <xdr:row>11</xdr:row>
      <xdr:rowOff>57150</xdr:rowOff>
    </xdr:to>
    <xdr:sp macro="" textlink="">
      <xdr:nvSpPr>
        <xdr:cNvPr id="865176" name="Freeform 853"/>
        <xdr:cNvSpPr>
          <a:spLocks/>
        </xdr:cNvSpPr>
      </xdr:nvSpPr>
      <xdr:spPr bwMode="auto">
        <a:xfrm flipV="1">
          <a:off x="8181975" y="2047875"/>
          <a:ext cx="904875" cy="285750"/>
        </a:xfrm>
        <a:custGeom>
          <a:avLst/>
          <a:gdLst>
            <a:gd name="T0" fmla="*/ 0 w 88"/>
            <a:gd name="T1" fmla="*/ 2147483647 h 23"/>
            <a:gd name="T2" fmla="*/ 0 w 88"/>
            <a:gd name="T3" fmla="*/ 0 h 23"/>
            <a:gd name="T4" fmla="*/ 2147483647 w 88"/>
            <a:gd name="T5" fmla="*/ 0 h 23"/>
            <a:gd name="T6" fmla="*/ 2147483647 w 88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8" h="23">
              <a:moveTo>
                <a:pt x="0" y="18"/>
              </a:moveTo>
              <a:lnTo>
                <a:pt x="0" y="0"/>
              </a:lnTo>
              <a:lnTo>
                <a:pt x="88" y="0"/>
              </a:lnTo>
              <a:lnTo>
                <a:pt x="88" y="23"/>
              </a:ln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161925</xdr:colOff>
      <xdr:row>46</xdr:row>
      <xdr:rowOff>85725</xdr:rowOff>
    </xdr:from>
    <xdr:to>
      <xdr:col>43</xdr:col>
      <xdr:colOff>38100</xdr:colOff>
      <xdr:row>46</xdr:row>
      <xdr:rowOff>85725</xdr:rowOff>
    </xdr:to>
    <xdr:sp macro="" textlink="">
      <xdr:nvSpPr>
        <xdr:cNvPr id="865177" name="Line 862"/>
        <xdr:cNvSpPr>
          <a:spLocks noChangeShapeType="1"/>
        </xdr:cNvSpPr>
      </xdr:nvSpPr>
      <xdr:spPr bwMode="auto">
        <a:xfrm flipH="1">
          <a:off x="8905875" y="9677400"/>
          <a:ext cx="2228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</xdr:colOff>
      <xdr:row>34</xdr:row>
      <xdr:rowOff>19050</xdr:rowOff>
    </xdr:from>
    <xdr:to>
      <xdr:col>43</xdr:col>
      <xdr:colOff>161925</xdr:colOff>
      <xdr:row>34</xdr:row>
      <xdr:rowOff>200025</xdr:rowOff>
    </xdr:to>
    <xdr:sp macro="" textlink="">
      <xdr:nvSpPr>
        <xdr:cNvPr id="865178" name="Rectangle 865"/>
        <xdr:cNvSpPr>
          <a:spLocks noChangeArrowheads="1"/>
        </xdr:cNvSpPr>
      </xdr:nvSpPr>
      <xdr:spPr bwMode="auto">
        <a:xfrm>
          <a:off x="11134725" y="6934200"/>
          <a:ext cx="123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44</xdr:col>
      <xdr:colOff>9525</xdr:colOff>
      <xdr:row>34</xdr:row>
      <xdr:rowOff>66675</xdr:rowOff>
    </xdr:from>
    <xdr:ext cx="182358" cy="179601"/>
    <xdr:sp macro="" textlink="">
      <xdr:nvSpPr>
        <xdr:cNvPr id="1897" name="Text Box 873"/>
        <xdr:cNvSpPr txBox="1">
          <a:spLocks noChangeArrowheads="1"/>
        </xdr:cNvSpPr>
      </xdr:nvSpPr>
      <xdr:spPr bwMode="auto">
        <a:xfrm>
          <a:off x="11236325" y="7038975"/>
          <a:ext cx="182358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FB</a:t>
          </a:r>
          <a:endParaRPr lang="ja-JP" altLang="en-US"/>
        </a:p>
      </xdr:txBody>
    </xdr:sp>
    <xdr:clientData/>
  </xdr:oneCellAnchor>
  <xdr:oneCellAnchor>
    <xdr:from>
      <xdr:col>44</xdr:col>
      <xdr:colOff>9525</xdr:colOff>
      <xdr:row>37</xdr:row>
      <xdr:rowOff>152400</xdr:rowOff>
    </xdr:from>
    <xdr:ext cx="403187" cy="179601"/>
    <xdr:sp macro="" textlink="">
      <xdr:nvSpPr>
        <xdr:cNvPr id="1898" name="Text Box 874"/>
        <xdr:cNvSpPr txBox="1">
          <a:spLocks noChangeArrowheads="1"/>
        </xdr:cNvSpPr>
      </xdr:nvSpPr>
      <xdr:spPr bwMode="auto">
        <a:xfrm>
          <a:off x="11236325" y="7848600"/>
          <a:ext cx="40318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</a:t>
          </a:r>
          <a:endParaRPr lang="ja-JP" altLang="en-US"/>
        </a:p>
      </xdr:txBody>
    </xdr:sp>
    <xdr:clientData/>
  </xdr:oneCellAnchor>
  <xdr:oneCellAnchor>
    <xdr:from>
      <xdr:col>44</xdr:col>
      <xdr:colOff>9525</xdr:colOff>
      <xdr:row>42</xdr:row>
      <xdr:rowOff>66675</xdr:rowOff>
    </xdr:from>
    <xdr:ext cx="189411" cy="179601"/>
    <xdr:sp macro="" textlink="">
      <xdr:nvSpPr>
        <xdr:cNvPr id="1899" name="Text Box 875"/>
        <xdr:cNvSpPr txBox="1">
          <a:spLocks noChangeArrowheads="1"/>
        </xdr:cNvSpPr>
      </xdr:nvSpPr>
      <xdr:spPr bwMode="auto">
        <a:xfrm>
          <a:off x="11236325" y="8855075"/>
          <a:ext cx="189411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RT</a:t>
          </a:r>
          <a:endParaRPr lang="ja-JP" altLang="en-US"/>
        </a:p>
      </xdr:txBody>
    </xdr:sp>
    <xdr:clientData/>
  </xdr:oneCellAnchor>
  <xdr:oneCellAnchor>
    <xdr:from>
      <xdr:col>44</xdr:col>
      <xdr:colOff>9525</xdr:colOff>
      <xdr:row>46</xdr:row>
      <xdr:rowOff>66675</xdr:rowOff>
    </xdr:from>
    <xdr:ext cx="360483" cy="179601"/>
    <xdr:sp macro="" textlink="">
      <xdr:nvSpPr>
        <xdr:cNvPr id="1900" name="Text Box 876"/>
        <xdr:cNvSpPr txBox="1">
          <a:spLocks noChangeArrowheads="1"/>
        </xdr:cNvSpPr>
      </xdr:nvSpPr>
      <xdr:spPr bwMode="auto">
        <a:xfrm>
          <a:off x="11236325" y="9744075"/>
          <a:ext cx="360483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VREF</a:t>
          </a:r>
          <a:endParaRPr lang="ja-JP" altLang="en-US"/>
        </a:p>
      </xdr:txBody>
    </xdr:sp>
    <xdr:clientData/>
  </xdr:oneCellAnchor>
  <xdr:oneCellAnchor>
    <xdr:from>
      <xdr:col>51</xdr:col>
      <xdr:colOff>38100</xdr:colOff>
      <xdr:row>34</xdr:row>
      <xdr:rowOff>66675</xdr:rowOff>
    </xdr:from>
    <xdr:ext cx="289182" cy="179601"/>
    <xdr:sp macro="" textlink="">
      <xdr:nvSpPr>
        <xdr:cNvPr id="1901" name="Text Box 877"/>
        <xdr:cNvSpPr txBox="1">
          <a:spLocks noChangeArrowheads="1"/>
        </xdr:cNvSpPr>
      </xdr:nvSpPr>
      <xdr:spPr bwMode="auto">
        <a:xfrm>
          <a:off x="12509500" y="7038975"/>
          <a:ext cx="28918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VCC</a:t>
          </a:r>
          <a:endParaRPr lang="ja-JP" altLang="en-US"/>
        </a:p>
      </xdr:txBody>
    </xdr:sp>
    <xdr:clientData/>
  </xdr:oneCellAnchor>
  <xdr:oneCellAnchor>
    <xdr:from>
      <xdr:col>51</xdr:col>
      <xdr:colOff>38100</xdr:colOff>
      <xdr:row>38</xdr:row>
      <xdr:rowOff>9525</xdr:rowOff>
    </xdr:from>
    <xdr:ext cx="289182" cy="179601"/>
    <xdr:sp macro="" textlink="">
      <xdr:nvSpPr>
        <xdr:cNvPr id="1902" name="Text Box 878"/>
        <xdr:cNvSpPr txBox="1">
          <a:spLocks noChangeArrowheads="1"/>
        </xdr:cNvSpPr>
      </xdr:nvSpPr>
      <xdr:spPr bwMode="auto">
        <a:xfrm>
          <a:off x="12509500" y="7921625"/>
          <a:ext cx="28918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OUT</a:t>
          </a:r>
          <a:endParaRPr lang="ja-JP" altLang="en-US"/>
        </a:p>
      </xdr:txBody>
    </xdr:sp>
    <xdr:clientData/>
  </xdr:oneCellAnchor>
  <xdr:oneCellAnchor>
    <xdr:from>
      <xdr:col>51</xdr:col>
      <xdr:colOff>28575</xdr:colOff>
      <xdr:row>42</xdr:row>
      <xdr:rowOff>47625</xdr:rowOff>
    </xdr:from>
    <xdr:ext cx="303416" cy="179601"/>
    <xdr:sp macro="" textlink="">
      <xdr:nvSpPr>
        <xdr:cNvPr id="1903" name="Text Box 879"/>
        <xdr:cNvSpPr txBox="1">
          <a:spLocks noChangeArrowheads="1"/>
        </xdr:cNvSpPr>
      </xdr:nvSpPr>
      <xdr:spPr bwMode="auto">
        <a:xfrm>
          <a:off x="12499975" y="8836025"/>
          <a:ext cx="303416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GND</a:t>
          </a:r>
          <a:endParaRPr lang="ja-JP" altLang="en-US"/>
        </a:p>
      </xdr:txBody>
    </xdr:sp>
    <xdr:clientData/>
  </xdr:oneCellAnchor>
  <xdr:oneCellAnchor>
    <xdr:from>
      <xdr:col>51</xdr:col>
      <xdr:colOff>66675</xdr:colOff>
      <xdr:row>46</xdr:row>
      <xdr:rowOff>38100</xdr:rowOff>
    </xdr:from>
    <xdr:ext cx="196592" cy="179601"/>
    <xdr:sp macro="" textlink="">
      <xdr:nvSpPr>
        <xdr:cNvPr id="1904" name="Text Box 880"/>
        <xdr:cNvSpPr txBox="1">
          <a:spLocks noChangeArrowheads="1"/>
        </xdr:cNvSpPr>
      </xdr:nvSpPr>
      <xdr:spPr bwMode="auto">
        <a:xfrm>
          <a:off x="12538075" y="9715500"/>
          <a:ext cx="19659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CS</a:t>
          </a:r>
          <a:endParaRPr lang="ja-JP" altLang="en-US"/>
        </a:p>
      </xdr:txBody>
    </xdr:sp>
    <xdr:clientData/>
  </xdr:oneCellAnchor>
  <xdr:oneCellAnchor>
    <xdr:from>
      <xdr:col>47</xdr:col>
      <xdr:colOff>133201</xdr:colOff>
      <xdr:row>37</xdr:row>
      <xdr:rowOff>15024</xdr:rowOff>
    </xdr:from>
    <xdr:ext cx="337208" cy="1476173"/>
    <xdr:sp macro="" textlink="">
      <xdr:nvSpPr>
        <xdr:cNvPr id="1905" name="Text Box 881"/>
        <xdr:cNvSpPr txBox="1">
          <a:spLocks noChangeArrowheads="1"/>
        </xdr:cNvSpPr>
      </xdr:nvSpPr>
      <xdr:spPr bwMode="auto">
        <a:xfrm>
          <a:off x="11893401" y="7711224"/>
          <a:ext cx="337208" cy="1476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27432" tIns="32004" rIns="27432" bIns="32004" anchor="ctr" upright="1">
          <a:spAutoFit/>
        </a:bodyPr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FF"/>
              </a:solidFill>
              <a:latin typeface="Arial"/>
              <a:cs typeface="Arial"/>
            </a:rPr>
            <a:t>R2A2013</a:t>
          </a:r>
          <a:r>
            <a:rPr lang="en-US" altLang="ja-JP" sz="1800" b="1" i="0" u="none" strike="noStrike" baseline="0">
              <a:solidFill>
                <a:srgbClr val="0000FF"/>
              </a:solidFill>
              <a:latin typeface="Arial"/>
              <a:cs typeface="Arial"/>
            </a:rPr>
            <a:t>4</a:t>
          </a:r>
          <a:r>
            <a:rPr lang="ja-JP" altLang="en-US" sz="1800" b="1" i="0" u="none" strike="noStrike" baseline="0">
              <a:solidFill>
                <a:srgbClr val="0000FF"/>
              </a:solidFill>
              <a:latin typeface="Arial"/>
              <a:cs typeface="Arial"/>
            </a:rPr>
            <a:t>SP</a:t>
          </a:r>
          <a:endParaRPr lang="ja-JP" altLang="en-US"/>
        </a:p>
      </xdr:txBody>
    </xdr:sp>
    <xdr:clientData/>
  </xdr:oneCellAnchor>
  <xdr:twoCellAnchor>
    <xdr:from>
      <xdr:col>29</xdr:col>
      <xdr:colOff>9525</xdr:colOff>
      <xdr:row>24</xdr:row>
      <xdr:rowOff>66675</xdr:rowOff>
    </xdr:from>
    <xdr:to>
      <xdr:col>55</xdr:col>
      <xdr:colOff>28575</xdr:colOff>
      <xdr:row>24</xdr:row>
      <xdr:rowOff>66675</xdr:rowOff>
    </xdr:to>
    <xdr:sp macro="" textlink="">
      <xdr:nvSpPr>
        <xdr:cNvPr id="865189" name="Line 895"/>
        <xdr:cNvSpPr>
          <a:spLocks noChangeShapeType="1"/>
        </xdr:cNvSpPr>
      </xdr:nvSpPr>
      <xdr:spPr bwMode="auto">
        <a:xfrm flipH="1">
          <a:off x="17929225" y="5248275"/>
          <a:ext cx="4641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8</xdr:row>
      <xdr:rowOff>152400</xdr:rowOff>
    </xdr:from>
    <xdr:to>
      <xdr:col>29</xdr:col>
      <xdr:colOff>9525</xdr:colOff>
      <xdr:row>24</xdr:row>
      <xdr:rowOff>57150</xdr:rowOff>
    </xdr:to>
    <xdr:sp macro="" textlink="">
      <xdr:nvSpPr>
        <xdr:cNvPr id="865190" name="Line 896"/>
        <xdr:cNvSpPr>
          <a:spLocks noChangeShapeType="1"/>
        </xdr:cNvSpPr>
      </xdr:nvSpPr>
      <xdr:spPr bwMode="auto">
        <a:xfrm>
          <a:off x="8572500" y="1809750"/>
          <a:ext cx="0" cy="3133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58058</xdr:colOff>
      <xdr:row>11</xdr:row>
      <xdr:rowOff>114300</xdr:rowOff>
    </xdr:from>
    <xdr:to>
      <xdr:col>72</xdr:col>
      <xdr:colOff>58058</xdr:colOff>
      <xdr:row>12</xdr:row>
      <xdr:rowOff>161925</xdr:rowOff>
    </xdr:to>
    <xdr:sp macro="" textlink="">
      <xdr:nvSpPr>
        <xdr:cNvPr id="865191" name="Line 897"/>
        <xdr:cNvSpPr>
          <a:spLocks noChangeShapeType="1"/>
        </xdr:cNvSpPr>
      </xdr:nvSpPr>
      <xdr:spPr bwMode="auto">
        <a:xfrm>
          <a:off x="25864004" y="2434318"/>
          <a:ext cx="0" cy="25853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161925</xdr:colOff>
      <xdr:row>37</xdr:row>
      <xdr:rowOff>152400</xdr:rowOff>
    </xdr:from>
    <xdr:to>
      <xdr:col>38</xdr:col>
      <xdr:colOff>57150</xdr:colOff>
      <xdr:row>38</xdr:row>
      <xdr:rowOff>171450</xdr:rowOff>
    </xdr:to>
    <xdr:grpSp>
      <xdr:nvGrpSpPr>
        <xdr:cNvPr id="865192" name="Group 904"/>
        <xdr:cNvGrpSpPr>
          <a:grpSpLocks/>
        </xdr:cNvGrpSpPr>
      </xdr:nvGrpSpPr>
      <xdr:grpSpPr bwMode="auto">
        <a:xfrm>
          <a:off x="19509581" y="8081963"/>
          <a:ext cx="73819" cy="233362"/>
          <a:chOff x="914" y="812"/>
          <a:chExt cx="8" cy="21"/>
        </a:xfrm>
      </xdr:grpSpPr>
      <xdr:sp macro="" textlink="">
        <xdr:nvSpPr>
          <xdr:cNvPr id="880908" name="Rectangle 905"/>
          <xdr:cNvSpPr>
            <a:spLocks noChangeArrowheads="1"/>
          </xdr:cNvSpPr>
        </xdr:nvSpPr>
        <xdr:spPr bwMode="auto">
          <a:xfrm>
            <a:off x="914" y="812"/>
            <a:ext cx="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0909" name="Line 906"/>
          <xdr:cNvSpPr>
            <a:spLocks noChangeShapeType="1"/>
          </xdr:cNvSpPr>
        </xdr:nvSpPr>
        <xdr:spPr bwMode="auto">
          <a:xfrm>
            <a:off x="914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910" name="Line 907"/>
          <xdr:cNvSpPr>
            <a:spLocks noChangeShapeType="1"/>
          </xdr:cNvSpPr>
        </xdr:nvSpPr>
        <xdr:spPr bwMode="auto">
          <a:xfrm>
            <a:off x="922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161925</xdr:colOff>
      <xdr:row>33</xdr:row>
      <xdr:rowOff>171450</xdr:rowOff>
    </xdr:from>
    <xdr:to>
      <xdr:col>58</xdr:col>
      <xdr:colOff>57150</xdr:colOff>
      <xdr:row>34</xdr:row>
      <xdr:rowOff>228600</xdr:rowOff>
    </xdr:to>
    <xdr:grpSp>
      <xdr:nvGrpSpPr>
        <xdr:cNvPr id="865193" name="Group 965"/>
        <xdr:cNvGrpSpPr>
          <a:grpSpLocks/>
        </xdr:cNvGrpSpPr>
      </xdr:nvGrpSpPr>
      <xdr:grpSpPr bwMode="auto">
        <a:xfrm>
          <a:off x="23081456" y="7243763"/>
          <a:ext cx="73819" cy="252412"/>
          <a:chOff x="914" y="812"/>
          <a:chExt cx="8" cy="21"/>
        </a:xfrm>
      </xdr:grpSpPr>
      <xdr:sp macro="" textlink="">
        <xdr:nvSpPr>
          <xdr:cNvPr id="880905" name="Rectangle 966"/>
          <xdr:cNvSpPr>
            <a:spLocks noChangeArrowheads="1"/>
          </xdr:cNvSpPr>
        </xdr:nvSpPr>
        <xdr:spPr bwMode="auto">
          <a:xfrm>
            <a:off x="914" y="812"/>
            <a:ext cx="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0906" name="Line 967"/>
          <xdr:cNvSpPr>
            <a:spLocks noChangeShapeType="1"/>
          </xdr:cNvSpPr>
        </xdr:nvSpPr>
        <xdr:spPr bwMode="auto">
          <a:xfrm>
            <a:off x="914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907" name="Line 968"/>
          <xdr:cNvSpPr>
            <a:spLocks noChangeShapeType="1"/>
          </xdr:cNvSpPr>
        </xdr:nvSpPr>
        <xdr:spPr bwMode="auto">
          <a:xfrm>
            <a:off x="922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0</xdr:colOff>
      <xdr:row>42</xdr:row>
      <xdr:rowOff>9525</xdr:rowOff>
    </xdr:from>
    <xdr:to>
      <xdr:col>39</xdr:col>
      <xdr:colOff>47625</xdr:colOff>
      <xdr:row>43</xdr:row>
      <xdr:rowOff>9525</xdr:rowOff>
    </xdr:to>
    <xdr:grpSp>
      <xdr:nvGrpSpPr>
        <xdr:cNvPr id="865194" name="Group 976"/>
        <xdr:cNvGrpSpPr>
          <a:grpSpLocks/>
        </xdr:cNvGrpSpPr>
      </xdr:nvGrpSpPr>
      <xdr:grpSpPr bwMode="auto">
        <a:xfrm>
          <a:off x="19347656" y="9010650"/>
          <a:ext cx="404813" cy="214313"/>
          <a:chOff x="850" y="696"/>
          <a:chExt cx="43" cy="21"/>
        </a:xfrm>
      </xdr:grpSpPr>
      <xdr:sp macro="" textlink="">
        <xdr:nvSpPr>
          <xdr:cNvPr id="880894" name="Rectangle 977"/>
          <xdr:cNvSpPr>
            <a:spLocks noChangeArrowheads="1"/>
          </xdr:cNvSpPr>
        </xdr:nvSpPr>
        <xdr:spPr bwMode="auto">
          <a:xfrm>
            <a:off x="851" y="696"/>
            <a:ext cx="42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880895" name="Group 978"/>
          <xdr:cNvGrpSpPr>
            <a:grpSpLocks/>
          </xdr:cNvGrpSpPr>
        </xdr:nvGrpSpPr>
        <xdr:grpSpPr bwMode="auto">
          <a:xfrm>
            <a:off x="850" y="696"/>
            <a:ext cx="43" cy="20"/>
            <a:chOff x="793" y="744"/>
            <a:chExt cx="160" cy="36"/>
          </a:xfrm>
        </xdr:grpSpPr>
        <xdr:sp macro="" textlink="">
          <xdr:nvSpPr>
            <xdr:cNvPr id="880896" name="Line 979"/>
            <xdr:cNvSpPr>
              <a:spLocks noChangeShapeType="1"/>
            </xdr:cNvSpPr>
          </xdr:nvSpPr>
          <xdr:spPr bwMode="auto">
            <a:xfrm>
              <a:off x="793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97" name="Line 980"/>
            <xdr:cNvSpPr>
              <a:spLocks noChangeShapeType="1"/>
            </xdr:cNvSpPr>
          </xdr:nvSpPr>
          <xdr:spPr bwMode="auto">
            <a:xfrm flipV="1">
              <a:off x="807" y="744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98" name="Line 981"/>
            <xdr:cNvSpPr>
              <a:spLocks noChangeShapeType="1"/>
            </xdr:cNvSpPr>
          </xdr:nvSpPr>
          <xdr:spPr bwMode="auto">
            <a:xfrm>
              <a:off x="818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99" name="Line 982"/>
            <xdr:cNvSpPr>
              <a:spLocks noChangeShapeType="1"/>
            </xdr:cNvSpPr>
          </xdr:nvSpPr>
          <xdr:spPr bwMode="auto">
            <a:xfrm flipV="1">
              <a:off x="840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900" name="Line 983"/>
            <xdr:cNvSpPr>
              <a:spLocks noChangeShapeType="1"/>
            </xdr:cNvSpPr>
          </xdr:nvSpPr>
          <xdr:spPr bwMode="auto">
            <a:xfrm>
              <a:off x="862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901" name="Line 984"/>
            <xdr:cNvSpPr>
              <a:spLocks noChangeShapeType="1"/>
            </xdr:cNvSpPr>
          </xdr:nvSpPr>
          <xdr:spPr bwMode="auto">
            <a:xfrm flipV="1">
              <a:off x="884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902" name="Line 985"/>
            <xdr:cNvSpPr>
              <a:spLocks noChangeShapeType="1"/>
            </xdr:cNvSpPr>
          </xdr:nvSpPr>
          <xdr:spPr bwMode="auto">
            <a:xfrm>
              <a:off x="906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903" name="Line 986"/>
            <xdr:cNvSpPr>
              <a:spLocks noChangeShapeType="1"/>
            </xdr:cNvSpPr>
          </xdr:nvSpPr>
          <xdr:spPr bwMode="auto">
            <a:xfrm flipV="1">
              <a:off x="928" y="762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904" name="Line 987"/>
            <xdr:cNvSpPr>
              <a:spLocks noChangeShapeType="1"/>
            </xdr:cNvSpPr>
          </xdr:nvSpPr>
          <xdr:spPr bwMode="auto">
            <a:xfrm>
              <a:off x="939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33</xdr:col>
      <xdr:colOff>6350</xdr:colOff>
      <xdr:row>50</xdr:row>
      <xdr:rowOff>142875</xdr:rowOff>
    </xdr:from>
    <xdr:to>
      <xdr:col>63</xdr:col>
      <xdr:colOff>36350</xdr:colOff>
      <xdr:row>50</xdr:row>
      <xdr:rowOff>142875</xdr:rowOff>
    </xdr:to>
    <xdr:sp macro="" textlink="">
      <xdr:nvSpPr>
        <xdr:cNvPr id="865195" name="Line 1016"/>
        <xdr:cNvSpPr>
          <a:spLocks noChangeShapeType="1"/>
        </xdr:cNvSpPr>
      </xdr:nvSpPr>
      <xdr:spPr bwMode="auto">
        <a:xfrm flipH="1">
          <a:off x="9277350" y="10544175"/>
          <a:ext cx="5364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38100</xdr:colOff>
      <xdr:row>42</xdr:row>
      <xdr:rowOff>165100</xdr:rowOff>
    </xdr:from>
    <xdr:to>
      <xdr:col>63</xdr:col>
      <xdr:colOff>38100</xdr:colOff>
      <xdr:row>52</xdr:row>
      <xdr:rowOff>50800</xdr:rowOff>
    </xdr:to>
    <xdr:sp macro="" textlink="">
      <xdr:nvSpPr>
        <xdr:cNvPr id="865196" name="Line 1017"/>
        <xdr:cNvSpPr>
          <a:spLocks noChangeShapeType="1"/>
        </xdr:cNvSpPr>
      </xdr:nvSpPr>
      <xdr:spPr bwMode="auto">
        <a:xfrm>
          <a:off x="14643100" y="8953500"/>
          <a:ext cx="0" cy="18796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38100</xdr:colOff>
      <xdr:row>31</xdr:row>
      <xdr:rowOff>38100</xdr:rowOff>
    </xdr:from>
    <xdr:to>
      <xdr:col>63</xdr:col>
      <xdr:colOff>38100</xdr:colOff>
      <xdr:row>50</xdr:row>
      <xdr:rowOff>133350</xdr:rowOff>
    </xdr:to>
    <xdr:sp macro="" textlink="">
      <xdr:nvSpPr>
        <xdr:cNvPr id="865197" name="Line 1018"/>
        <xdr:cNvSpPr>
          <a:spLocks noChangeShapeType="1"/>
        </xdr:cNvSpPr>
      </xdr:nvSpPr>
      <xdr:spPr bwMode="auto">
        <a:xfrm>
          <a:off x="14643100" y="6413500"/>
          <a:ext cx="0" cy="41211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8</xdr:row>
      <xdr:rowOff>161925</xdr:rowOff>
    </xdr:from>
    <xdr:to>
      <xdr:col>77</xdr:col>
      <xdr:colOff>133350</xdr:colOff>
      <xdr:row>8</xdr:row>
      <xdr:rowOff>161925</xdr:rowOff>
    </xdr:to>
    <xdr:sp macro="" textlink="">
      <xdr:nvSpPr>
        <xdr:cNvPr id="865198" name="Line 1049"/>
        <xdr:cNvSpPr>
          <a:spLocks noChangeShapeType="1"/>
        </xdr:cNvSpPr>
      </xdr:nvSpPr>
      <xdr:spPr bwMode="auto">
        <a:xfrm flipH="1">
          <a:off x="13725525" y="1812925"/>
          <a:ext cx="35020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60325</xdr:colOff>
      <xdr:row>15</xdr:row>
      <xdr:rowOff>171450</xdr:rowOff>
    </xdr:from>
    <xdr:to>
      <xdr:col>39</xdr:col>
      <xdr:colOff>165100</xdr:colOff>
      <xdr:row>16</xdr:row>
      <xdr:rowOff>38100</xdr:rowOff>
    </xdr:to>
    <xdr:grpSp>
      <xdr:nvGrpSpPr>
        <xdr:cNvPr id="865199" name="Group 1051"/>
        <xdr:cNvGrpSpPr>
          <a:grpSpLocks/>
        </xdr:cNvGrpSpPr>
      </xdr:nvGrpSpPr>
      <xdr:grpSpPr bwMode="auto">
        <a:xfrm rot="-5400000">
          <a:off x="19687779" y="3284934"/>
          <a:ext cx="80962" cy="283369"/>
          <a:chOff x="914" y="812"/>
          <a:chExt cx="8" cy="21"/>
        </a:xfrm>
      </xdr:grpSpPr>
      <xdr:sp macro="" textlink="">
        <xdr:nvSpPr>
          <xdr:cNvPr id="880891" name="Rectangle 1052"/>
          <xdr:cNvSpPr>
            <a:spLocks noChangeArrowheads="1"/>
          </xdr:cNvSpPr>
        </xdr:nvSpPr>
        <xdr:spPr bwMode="auto">
          <a:xfrm>
            <a:off x="914" y="812"/>
            <a:ext cx="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0892" name="Line 1053"/>
          <xdr:cNvSpPr>
            <a:spLocks noChangeShapeType="1"/>
          </xdr:cNvSpPr>
        </xdr:nvSpPr>
        <xdr:spPr bwMode="auto">
          <a:xfrm>
            <a:off x="914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93" name="Line 1054"/>
          <xdr:cNvSpPr>
            <a:spLocks noChangeShapeType="1"/>
          </xdr:cNvSpPr>
        </xdr:nvSpPr>
        <xdr:spPr bwMode="auto">
          <a:xfrm>
            <a:off x="922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114300</xdr:colOff>
      <xdr:row>6</xdr:row>
      <xdr:rowOff>9525</xdr:rowOff>
    </xdr:from>
    <xdr:to>
      <xdr:col>8</xdr:col>
      <xdr:colOff>628650</xdr:colOff>
      <xdr:row>8</xdr:row>
      <xdr:rowOff>19050</xdr:rowOff>
    </xdr:to>
    <xdr:sp macro="" textlink="">
      <xdr:nvSpPr>
        <xdr:cNvPr id="3115" name="Text Box 1067"/>
        <xdr:cNvSpPr txBox="1">
          <a:spLocks noChangeArrowheads="1"/>
        </xdr:cNvSpPr>
      </xdr:nvSpPr>
      <xdr:spPr bwMode="auto">
        <a:xfrm>
          <a:off x="5476875" y="1266825"/>
          <a:ext cx="1457325" cy="428625"/>
        </a:xfrm>
        <a:prstGeom prst="rect">
          <a:avLst/>
        </a:prstGeom>
        <a:solidFill>
          <a:srgbClr val="DDDDDD"/>
        </a:solidFill>
        <a:ln w="57150" cmpd="thickThin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ja-JP" altLang="en-US" sz="1100" b="1" i="0" u="sng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ja-JP" altLang="en-US" sz="1100" b="1" i="0" u="sng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ja-JP" altLang="en-US" sz="1100" b="1" i="0" u="sng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49</xdr:col>
      <xdr:colOff>147988</xdr:colOff>
      <xdr:row>17</xdr:row>
      <xdr:rowOff>94283</xdr:rowOff>
    </xdr:from>
    <xdr:ext cx="405304" cy="353943"/>
    <xdr:sp macro="" textlink="">
      <xdr:nvSpPr>
        <xdr:cNvPr id="3180" name="Rectangle 1132"/>
        <xdr:cNvSpPr>
          <a:spLocks noChangeArrowheads="1"/>
        </xdr:cNvSpPr>
      </xdr:nvSpPr>
      <xdr:spPr bwMode="auto">
        <a:xfrm>
          <a:off x="12263788" y="3586783"/>
          <a:ext cx="405304" cy="3539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From 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OUT</a:t>
          </a:r>
          <a:endParaRPr lang="ja-JP" altLang="en-US"/>
        </a:p>
      </xdr:txBody>
    </xdr:sp>
    <xdr:clientData/>
  </xdr:oneCellAnchor>
  <xdr:twoCellAnchor>
    <xdr:from>
      <xdr:col>62</xdr:col>
      <xdr:colOff>117475</xdr:colOff>
      <xdr:row>52</xdr:row>
      <xdr:rowOff>50800</xdr:rowOff>
    </xdr:from>
    <xdr:to>
      <xdr:col>63</xdr:col>
      <xdr:colOff>155575</xdr:colOff>
      <xdr:row>52</xdr:row>
      <xdr:rowOff>155575</xdr:rowOff>
    </xdr:to>
    <xdr:sp macro="" textlink="">
      <xdr:nvSpPr>
        <xdr:cNvPr id="865202" name="AutoShape 1134"/>
        <xdr:cNvSpPr>
          <a:spLocks noChangeArrowheads="1"/>
        </xdr:cNvSpPr>
      </xdr:nvSpPr>
      <xdr:spPr bwMode="auto">
        <a:xfrm flipV="1">
          <a:off x="14544675" y="10833100"/>
          <a:ext cx="2159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62</xdr:col>
      <xdr:colOff>62193</xdr:colOff>
      <xdr:row>7</xdr:row>
      <xdr:rowOff>83483</xdr:rowOff>
    </xdr:from>
    <xdr:ext cx="182358" cy="179601"/>
    <xdr:sp macro="" textlink="">
      <xdr:nvSpPr>
        <xdr:cNvPr id="3185" name="Text Box 1137"/>
        <xdr:cNvSpPr txBox="1">
          <a:spLocks noChangeArrowheads="1"/>
        </xdr:cNvSpPr>
      </xdr:nvSpPr>
      <xdr:spPr bwMode="auto">
        <a:xfrm>
          <a:off x="14489393" y="1480483"/>
          <a:ext cx="182358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D1</a:t>
          </a:r>
          <a:endParaRPr lang="ja-JP" altLang="en-US"/>
        </a:p>
      </xdr:txBody>
    </xdr:sp>
    <xdr:clientData/>
  </xdr:oneCellAnchor>
  <xdr:twoCellAnchor>
    <xdr:from>
      <xdr:col>54</xdr:col>
      <xdr:colOff>0</xdr:colOff>
      <xdr:row>38</xdr:row>
      <xdr:rowOff>104775</xdr:rowOff>
    </xdr:from>
    <xdr:to>
      <xdr:col>55</xdr:col>
      <xdr:colOff>180975</xdr:colOff>
      <xdr:row>38</xdr:row>
      <xdr:rowOff>104775</xdr:rowOff>
    </xdr:to>
    <xdr:sp macro="" textlink="">
      <xdr:nvSpPr>
        <xdr:cNvPr id="865204" name="Line 1138"/>
        <xdr:cNvSpPr>
          <a:spLocks noChangeShapeType="1"/>
        </xdr:cNvSpPr>
      </xdr:nvSpPr>
      <xdr:spPr bwMode="auto">
        <a:xfrm flipH="1">
          <a:off x="13087350" y="7953375"/>
          <a:ext cx="3619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56</xdr:col>
      <xdr:colOff>34826</xdr:colOff>
      <xdr:row>37</xdr:row>
      <xdr:rowOff>177365</xdr:rowOff>
    </xdr:from>
    <xdr:ext cx="414625" cy="220317"/>
    <xdr:sp macro="" textlink="">
      <xdr:nvSpPr>
        <xdr:cNvPr id="3187" name="Rectangle 1139"/>
        <xdr:cNvSpPr>
          <a:spLocks noChangeArrowheads="1"/>
        </xdr:cNvSpPr>
      </xdr:nvSpPr>
      <xdr:spPr bwMode="auto">
        <a:xfrm>
          <a:off x="21205726" y="7937065"/>
          <a:ext cx="414625" cy="220317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To Q1</a:t>
          </a:r>
          <a:endParaRPr lang="ja-JP" altLang="en-US"/>
        </a:p>
      </xdr:txBody>
    </xdr:sp>
    <xdr:clientData/>
  </xdr:oneCellAnchor>
  <xdr:twoCellAnchor>
    <xdr:from>
      <xdr:col>41</xdr:col>
      <xdr:colOff>38100</xdr:colOff>
      <xdr:row>46</xdr:row>
      <xdr:rowOff>76200</xdr:rowOff>
    </xdr:from>
    <xdr:to>
      <xdr:col>41</xdr:col>
      <xdr:colOff>38100</xdr:colOff>
      <xdr:row>50</xdr:row>
      <xdr:rowOff>142875</xdr:rowOff>
    </xdr:to>
    <xdr:sp macro="" textlink="">
      <xdr:nvSpPr>
        <xdr:cNvPr id="865206" name="Line 1154"/>
        <xdr:cNvSpPr>
          <a:spLocks noChangeShapeType="1"/>
        </xdr:cNvSpPr>
      </xdr:nvSpPr>
      <xdr:spPr bwMode="auto">
        <a:xfrm>
          <a:off x="10772775" y="9667875"/>
          <a:ext cx="0" cy="800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142875</xdr:colOff>
      <xdr:row>12</xdr:row>
      <xdr:rowOff>47625</xdr:rowOff>
    </xdr:from>
    <xdr:to>
      <xdr:col>78</xdr:col>
      <xdr:colOff>123825</xdr:colOff>
      <xdr:row>13</xdr:row>
      <xdr:rowOff>19050</xdr:rowOff>
    </xdr:to>
    <xdr:sp macro="" textlink="">
      <xdr:nvSpPr>
        <xdr:cNvPr id="865208" name="Oval 1167"/>
        <xdr:cNvSpPr>
          <a:spLocks noChangeArrowheads="1"/>
        </xdr:cNvSpPr>
      </xdr:nvSpPr>
      <xdr:spPr bwMode="auto">
        <a:xfrm>
          <a:off x="17392650" y="25241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77</xdr:col>
      <xdr:colOff>142875</xdr:colOff>
      <xdr:row>8</xdr:row>
      <xdr:rowOff>66675</xdr:rowOff>
    </xdr:from>
    <xdr:to>
      <xdr:col>78</xdr:col>
      <xdr:colOff>123825</xdr:colOff>
      <xdr:row>9</xdr:row>
      <xdr:rowOff>19050</xdr:rowOff>
    </xdr:to>
    <xdr:sp macro="" textlink="">
      <xdr:nvSpPr>
        <xdr:cNvPr id="865209" name="Oval 1173"/>
        <xdr:cNvSpPr>
          <a:spLocks noChangeArrowheads="1"/>
        </xdr:cNvSpPr>
      </xdr:nvSpPr>
      <xdr:spPr bwMode="auto">
        <a:xfrm>
          <a:off x="17392650" y="17240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7</xdr:row>
      <xdr:rowOff>28575</xdr:rowOff>
    </xdr:from>
    <xdr:to>
      <xdr:col>33</xdr:col>
      <xdr:colOff>161925</xdr:colOff>
      <xdr:row>10</xdr:row>
      <xdr:rowOff>104775</xdr:rowOff>
    </xdr:to>
    <xdr:sp macro="" textlink="">
      <xdr:nvSpPr>
        <xdr:cNvPr id="865210" name="AutoShape 855"/>
        <xdr:cNvSpPr>
          <a:spLocks noChangeArrowheads="1"/>
        </xdr:cNvSpPr>
      </xdr:nvSpPr>
      <xdr:spPr bwMode="auto">
        <a:xfrm>
          <a:off x="8724900" y="1438275"/>
          <a:ext cx="723900" cy="723900"/>
        </a:xfrm>
        <a:prstGeom prst="diamond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85725</xdr:colOff>
      <xdr:row>17</xdr:row>
      <xdr:rowOff>63500</xdr:rowOff>
    </xdr:from>
    <xdr:to>
      <xdr:col>49</xdr:col>
      <xdr:colOff>85725</xdr:colOff>
      <xdr:row>25</xdr:row>
      <xdr:rowOff>136300</xdr:rowOff>
    </xdr:to>
    <xdr:sp macro="" textlink="">
      <xdr:nvSpPr>
        <xdr:cNvPr id="865211" name="Line 1205"/>
        <xdr:cNvSpPr>
          <a:spLocks noChangeShapeType="1"/>
        </xdr:cNvSpPr>
      </xdr:nvSpPr>
      <xdr:spPr bwMode="auto">
        <a:xfrm flipV="1">
          <a:off x="21561425" y="3733800"/>
          <a:ext cx="0" cy="1800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374650</xdr:colOff>
      <xdr:row>0</xdr:row>
      <xdr:rowOff>82550</xdr:rowOff>
    </xdr:from>
    <xdr:to>
      <xdr:col>10</xdr:col>
      <xdr:colOff>174625</xdr:colOff>
      <xdr:row>1</xdr:row>
      <xdr:rowOff>139700</xdr:rowOff>
    </xdr:to>
    <xdr:pic>
      <xdr:nvPicPr>
        <xdr:cNvPr id="865213" name="Picture 1381" descr="Ren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5650" y="82550"/>
          <a:ext cx="1654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76200</xdr:colOff>
      <xdr:row>13</xdr:row>
      <xdr:rowOff>47625</xdr:rowOff>
    </xdr:from>
    <xdr:to>
      <xdr:col>46</xdr:col>
      <xdr:colOff>95250</xdr:colOff>
      <xdr:row>14</xdr:row>
      <xdr:rowOff>171450</xdr:rowOff>
    </xdr:to>
    <xdr:grpSp>
      <xdr:nvGrpSpPr>
        <xdr:cNvPr id="865214" name="Group 1406"/>
        <xdr:cNvGrpSpPr>
          <a:grpSpLocks/>
        </xdr:cNvGrpSpPr>
      </xdr:nvGrpSpPr>
      <xdr:grpSpPr bwMode="auto">
        <a:xfrm>
          <a:off x="20852606" y="2833688"/>
          <a:ext cx="197644" cy="338137"/>
          <a:chOff x="1033" y="537"/>
          <a:chExt cx="21" cy="37"/>
        </a:xfrm>
      </xdr:grpSpPr>
      <xdr:sp macro="" textlink="">
        <xdr:nvSpPr>
          <xdr:cNvPr id="880878" name="Rectangle 1407"/>
          <xdr:cNvSpPr>
            <a:spLocks noChangeArrowheads="1"/>
          </xdr:cNvSpPr>
        </xdr:nvSpPr>
        <xdr:spPr bwMode="auto">
          <a:xfrm rot="-5400000">
            <a:off x="1026" y="545"/>
            <a:ext cx="3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0879" name="Line 1408"/>
          <xdr:cNvSpPr>
            <a:spLocks noChangeShapeType="1"/>
          </xdr:cNvSpPr>
        </xdr:nvSpPr>
        <xdr:spPr bwMode="auto">
          <a:xfrm rot="-5400000">
            <a:off x="1042" y="573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80" name="Line 1409"/>
          <xdr:cNvSpPr>
            <a:spLocks noChangeShapeType="1"/>
          </xdr:cNvSpPr>
        </xdr:nvSpPr>
        <xdr:spPr bwMode="auto">
          <a:xfrm rot="16200000" flipV="1">
            <a:off x="1037" y="565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81" name="Line 1410"/>
          <xdr:cNvSpPr>
            <a:spLocks noChangeShapeType="1"/>
          </xdr:cNvSpPr>
        </xdr:nvSpPr>
        <xdr:spPr bwMode="auto">
          <a:xfrm rot="-5400000">
            <a:off x="1041" y="556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82" name="Line 1411"/>
          <xdr:cNvSpPr>
            <a:spLocks noChangeShapeType="1"/>
          </xdr:cNvSpPr>
        </xdr:nvSpPr>
        <xdr:spPr bwMode="auto">
          <a:xfrm rot="16200000" flipV="1">
            <a:off x="1041" y="551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83" name="Line 1412"/>
          <xdr:cNvSpPr>
            <a:spLocks noChangeShapeType="1"/>
          </xdr:cNvSpPr>
        </xdr:nvSpPr>
        <xdr:spPr bwMode="auto">
          <a:xfrm rot="-5400000">
            <a:off x="1041" y="545"/>
            <a:ext cx="6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84" name="Line 1413"/>
          <xdr:cNvSpPr>
            <a:spLocks noChangeShapeType="1"/>
          </xdr:cNvSpPr>
        </xdr:nvSpPr>
        <xdr:spPr bwMode="auto">
          <a:xfrm rot="16200000" flipV="1">
            <a:off x="1041" y="540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85" name="Line 1414"/>
          <xdr:cNvSpPr>
            <a:spLocks noChangeShapeType="1"/>
          </xdr:cNvSpPr>
        </xdr:nvSpPr>
        <xdr:spPr bwMode="auto">
          <a:xfrm rot="-5400000">
            <a:off x="1041" y="535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86" name="Line 1415"/>
          <xdr:cNvSpPr>
            <a:spLocks noChangeShapeType="1"/>
          </xdr:cNvSpPr>
        </xdr:nvSpPr>
        <xdr:spPr bwMode="auto">
          <a:xfrm rot="16200000" flipV="1">
            <a:off x="1047" y="536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87" name="Line 1416"/>
          <xdr:cNvSpPr>
            <a:spLocks noChangeShapeType="1"/>
          </xdr:cNvSpPr>
        </xdr:nvSpPr>
        <xdr:spPr bwMode="auto">
          <a:xfrm rot="-5400000">
            <a:off x="1042" y="539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45</xdr:col>
      <xdr:colOff>66675</xdr:colOff>
      <xdr:row>20</xdr:row>
      <xdr:rowOff>66675</xdr:rowOff>
    </xdr:from>
    <xdr:to>
      <xdr:col>46</xdr:col>
      <xdr:colOff>95250</xdr:colOff>
      <xdr:row>22</xdr:row>
      <xdr:rowOff>0</xdr:rowOff>
    </xdr:to>
    <xdr:grpSp>
      <xdr:nvGrpSpPr>
        <xdr:cNvPr id="865215" name="Group 1432"/>
        <xdr:cNvGrpSpPr>
          <a:grpSpLocks/>
        </xdr:cNvGrpSpPr>
      </xdr:nvGrpSpPr>
      <xdr:grpSpPr bwMode="auto">
        <a:xfrm>
          <a:off x="20843081" y="4352925"/>
          <a:ext cx="207169" cy="361950"/>
          <a:chOff x="2188" y="796"/>
          <a:chExt cx="28" cy="46"/>
        </a:xfrm>
      </xdr:grpSpPr>
      <xdr:grpSp>
        <xdr:nvGrpSpPr>
          <xdr:cNvPr id="880872" name="Group 1433"/>
          <xdr:cNvGrpSpPr>
            <a:grpSpLocks/>
          </xdr:cNvGrpSpPr>
        </xdr:nvGrpSpPr>
        <xdr:grpSpPr bwMode="auto">
          <a:xfrm>
            <a:off x="2191" y="796"/>
            <a:ext cx="22" cy="46"/>
            <a:chOff x="466" y="236"/>
            <a:chExt cx="16" cy="32"/>
          </a:xfrm>
        </xdr:grpSpPr>
        <xdr:sp macro="" textlink="">
          <xdr:nvSpPr>
            <xdr:cNvPr id="880875" name="Line 1434"/>
            <xdr:cNvSpPr>
              <a:spLocks noChangeShapeType="1"/>
            </xdr:cNvSpPr>
          </xdr:nvSpPr>
          <xdr:spPr bwMode="auto">
            <a:xfrm>
              <a:off x="474" y="236"/>
              <a:ext cx="0" cy="32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76" name="AutoShape 1435"/>
            <xdr:cNvSpPr>
              <a:spLocks noChangeArrowheads="1"/>
            </xdr:cNvSpPr>
          </xdr:nvSpPr>
          <xdr:spPr bwMode="auto">
            <a:xfrm>
              <a:off x="466" y="244"/>
              <a:ext cx="16" cy="14"/>
            </a:xfrm>
            <a:prstGeom prst="flowChartExtract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880877" name="Line 1436"/>
            <xdr:cNvSpPr>
              <a:spLocks noChangeShapeType="1"/>
            </xdr:cNvSpPr>
          </xdr:nvSpPr>
          <xdr:spPr bwMode="auto">
            <a:xfrm>
              <a:off x="466" y="244"/>
              <a:ext cx="15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880873" name="Line 1437"/>
          <xdr:cNvSpPr>
            <a:spLocks noChangeShapeType="1"/>
          </xdr:cNvSpPr>
        </xdr:nvSpPr>
        <xdr:spPr bwMode="auto">
          <a:xfrm flipV="1">
            <a:off x="2212" y="802"/>
            <a:ext cx="4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74" name="Line 1438"/>
          <xdr:cNvSpPr>
            <a:spLocks noChangeShapeType="1"/>
          </xdr:cNvSpPr>
        </xdr:nvSpPr>
        <xdr:spPr bwMode="auto">
          <a:xfrm flipV="1">
            <a:off x="2188" y="809"/>
            <a:ext cx="4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45</xdr:col>
      <xdr:colOff>171450</xdr:colOff>
      <xdr:row>16</xdr:row>
      <xdr:rowOff>82550</xdr:rowOff>
    </xdr:from>
    <xdr:to>
      <xdr:col>48</xdr:col>
      <xdr:colOff>57150</xdr:colOff>
      <xdr:row>16</xdr:row>
      <xdr:rowOff>82550</xdr:rowOff>
    </xdr:to>
    <xdr:sp macro="" textlink="">
      <xdr:nvSpPr>
        <xdr:cNvPr id="865216" name="Line 1440"/>
        <xdr:cNvSpPr>
          <a:spLocks noChangeShapeType="1"/>
        </xdr:cNvSpPr>
      </xdr:nvSpPr>
      <xdr:spPr bwMode="auto">
        <a:xfrm flipH="1">
          <a:off x="20935950" y="35369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171450</xdr:colOff>
      <xdr:row>12</xdr:row>
      <xdr:rowOff>9524</xdr:rowOff>
    </xdr:from>
    <xdr:to>
      <xdr:col>49</xdr:col>
      <xdr:colOff>57150</xdr:colOff>
      <xdr:row>15</xdr:row>
      <xdr:rowOff>152399</xdr:rowOff>
    </xdr:to>
    <xdr:sp macro="" textlink="">
      <xdr:nvSpPr>
        <xdr:cNvPr id="865217" name="Freeform 1441"/>
        <xdr:cNvSpPr>
          <a:spLocks/>
        </xdr:cNvSpPr>
      </xdr:nvSpPr>
      <xdr:spPr bwMode="auto">
        <a:xfrm>
          <a:off x="20935950" y="2600324"/>
          <a:ext cx="596900" cy="790575"/>
        </a:xfrm>
        <a:custGeom>
          <a:avLst/>
          <a:gdLst>
            <a:gd name="T0" fmla="*/ 0 w 51"/>
            <a:gd name="T1" fmla="*/ 0 h 45"/>
            <a:gd name="T2" fmla="*/ 2147483647 w 51"/>
            <a:gd name="T3" fmla="*/ 0 h 45"/>
            <a:gd name="T4" fmla="*/ 2147483647 w 51"/>
            <a:gd name="T5" fmla="*/ 2147483647 h 4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45">
              <a:moveTo>
                <a:pt x="0" y="0"/>
              </a:moveTo>
              <a:lnTo>
                <a:pt x="51" y="0"/>
              </a:lnTo>
              <a:lnTo>
                <a:pt x="51" y="45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oval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25</xdr:row>
      <xdr:rowOff>44450</xdr:rowOff>
    </xdr:from>
    <xdr:to>
      <xdr:col>53</xdr:col>
      <xdr:colOff>28575</xdr:colOff>
      <xdr:row>26</xdr:row>
      <xdr:rowOff>15875</xdr:rowOff>
    </xdr:to>
    <xdr:grpSp>
      <xdr:nvGrpSpPr>
        <xdr:cNvPr id="865218" name="Group 1454"/>
        <xdr:cNvGrpSpPr>
          <a:grpSpLocks/>
        </xdr:cNvGrpSpPr>
      </xdr:nvGrpSpPr>
      <xdr:grpSpPr bwMode="auto">
        <a:xfrm rot="16200000" flipV="1">
          <a:off x="21971794" y="5326063"/>
          <a:ext cx="185737" cy="338137"/>
          <a:chOff x="466" y="236"/>
          <a:chExt cx="16" cy="32"/>
        </a:xfrm>
      </xdr:grpSpPr>
      <xdr:sp macro="" textlink="">
        <xdr:nvSpPr>
          <xdr:cNvPr id="880869" name="Line 1455"/>
          <xdr:cNvSpPr>
            <a:spLocks noChangeShapeType="1"/>
          </xdr:cNvSpPr>
        </xdr:nvSpPr>
        <xdr:spPr bwMode="auto">
          <a:xfrm>
            <a:off x="474" y="236"/>
            <a:ext cx="0" cy="3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70" name="AutoShape 1456"/>
          <xdr:cNvSpPr>
            <a:spLocks noChangeArrowheads="1"/>
          </xdr:cNvSpPr>
        </xdr:nvSpPr>
        <xdr:spPr bwMode="auto">
          <a:xfrm>
            <a:off x="466" y="244"/>
            <a:ext cx="16" cy="14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80871" name="Line 1457"/>
          <xdr:cNvSpPr>
            <a:spLocks noChangeShapeType="1"/>
          </xdr:cNvSpPr>
        </xdr:nvSpPr>
        <xdr:spPr bwMode="auto">
          <a:xfrm>
            <a:off x="466" y="244"/>
            <a:ext cx="1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55</xdr:col>
      <xdr:colOff>47625</xdr:colOff>
      <xdr:row>25</xdr:row>
      <xdr:rowOff>133350</xdr:rowOff>
    </xdr:from>
    <xdr:to>
      <xdr:col>55</xdr:col>
      <xdr:colOff>47625</xdr:colOff>
      <xdr:row>34</xdr:row>
      <xdr:rowOff>76200</xdr:rowOff>
    </xdr:to>
    <xdr:sp macro="" textlink="">
      <xdr:nvSpPr>
        <xdr:cNvPr id="865219" name="Line 1458"/>
        <xdr:cNvSpPr>
          <a:spLocks noChangeShapeType="1"/>
        </xdr:cNvSpPr>
      </xdr:nvSpPr>
      <xdr:spPr bwMode="auto">
        <a:xfrm flipV="1">
          <a:off x="13315950" y="5210175"/>
          <a:ext cx="0" cy="17811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85725</xdr:colOff>
      <xdr:row>25</xdr:row>
      <xdr:rowOff>142875</xdr:rowOff>
    </xdr:from>
    <xdr:to>
      <xdr:col>55</xdr:col>
      <xdr:colOff>47625</xdr:colOff>
      <xdr:row>25</xdr:row>
      <xdr:rowOff>142875</xdr:rowOff>
    </xdr:to>
    <xdr:sp macro="" textlink="">
      <xdr:nvSpPr>
        <xdr:cNvPr id="865220" name="Line 1459"/>
        <xdr:cNvSpPr>
          <a:spLocks noChangeShapeType="1"/>
        </xdr:cNvSpPr>
      </xdr:nvSpPr>
      <xdr:spPr bwMode="auto">
        <a:xfrm>
          <a:off x="20278725" y="5565775"/>
          <a:ext cx="10287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6</xdr:row>
      <xdr:rowOff>142875</xdr:rowOff>
    </xdr:from>
    <xdr:to>
      <xdr:col>7</xdr:col>
      <xdr:colOff>171450</xdr:colOff>
      <xdr:row>7</xdr:row>
      <xdr:rowOff>66675</xdr:rowOff>
    </xdr:to>
    <xdr:sp macro="" textlink="">
      <xdr:nvSpPr>
        <xdr:cNvPr id="865221" name="Rectangle 1464"/>
        <xdr:cNvSpPr>
          <a:spLocks noChangeArrowheads="1"/>
        </xdr:cNvSpPr>
      </xdr:nvSpPr>
      <xdr:spPr bwMode="auto">
        <a:xfrm>
          <a:off x="5314950" y="1295400"/>
          <a:ext cx="304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6</xdr:row>
      <xdr:rowOff>114300</xdr:rowOff>
    </xdr:from>
    <xdr:to>
      <xdr:col>8</xdr:col>
      <xdr:colOff>819150</xdr:colOff>
      <xdr:row>7</xdr:row>
      <xdr:rowOff>123825</xdr:rowOff>
    </xdr:to>
    <xdr:sp macro="" textlink="">
      <xdr:nvSpPr>
        <xdr:cNvPr id="3513" name="Text Box 1465"/>
        <xdr:cNvSpPr txBox="1">
          <a:spLocks noChangeArrowheads="1"/>
        </xdr:cNvSpPr>
      </xdr:nvSpPr>
      <xdr:spPr bwMode="auto">
        <a:xfrm>
          <a:off x="5676900" y="1266825"/>
          <a:ext cx="1047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 Input Cell</a:t>
          </a:r>
          <a:endParaRPr lang="ja-JP" altLang="en-US"/>
        </a:p>
      </xdr:txBody>
    </xdr:sp>
    <xdr:clientData/>
  </xdr:twoCellAnchor>
  <xdr:twoCellAnchor>
    <xdr:from>
      <xdr:col>1</xdr:col>
      <xdr:colOff>9524</xdr:colOff>
      <xdr:row>16</xdr:row>
      <xdr:rowOff>63501</xdr:rowOff>
    </xdr:from>
    <xdr:to>
      <xdr:col>10</xdr:col>
      <xdr:colOff>126999</xdr:colOff>
      <xdr:row>53</xdr:row>
      <xdr:rowOff>114301</xdr:rowOff>
    </xdr:to>
    <xdr:sp macro="" textlink="">
      <xdr:nvSpPr>
        <xdr:cNvPr id="865223" name="Rectangle 1466"/>
        <xdr:cNvSpPr>
          <a:spLocks noChangeArrowheads="1"/>
        </xdr:cNvSpPr>
      </xdr:nvSpPr>
      <xdr:spPr bwMode="auto">
        <a:xfrm>
          <a:off x="161924" y="3517901"/>
          <a:ext cx="7953375" cy="80391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139700</xdr:colOff>
      <xdr:row>14</xdr:row>
      <xdr:rowOff>112058</xdr:rowOff>
    </xdr:from>
    <xdr:to>
      <xdr:col>5</xdr:col>
      <xdr:colOff>0</xdr:colOff>
      <xdr:row>15</xdr:row>
      <xdr:rowOff>178734</xdr:rowOff>
    </xdr:to>
    <xdr:sp macro="" textlink="">
      <xdr:nvSpPr>
        <xdr:cNvPr id="865224" name="AutoShape 1467"/>
        <xdr:cNvSpPr>
          <a:spLocks noChangeArrowheads="1"/>
        </xdr:cNvSpPr>
      </xdr:nvSpPr>
      <xdr:spPr bwMode="auto">
        <a:xfrm>
          <a:off x="3848847" y="3092823"/>
          <a:ext cx="835212" cy="279587"/>
        </a:xfrm>
        <a:prstGeom prst="downArrow">
          <a:avLst>
            <a:gd name="adj1" fmla="val 52000"/>
            <a:gd name="adj2" fmla="val 431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2</xdr:row>
      <xdr:rowOff>95250</xdr:rowOff>
    </xdr:from>
    <xdr:to>
      <xdr:col>66</xdr:col>
      <xdr:colOff>66675</xdr:colOff>
      <xdr:row>5</xdr:row>
      <xdr:rowOff>57150</xdr:rowOff>
    </xdr:to>
    <xdr:sp macro="" textlink="">
      <xdr:nvSpPr>
        <xdr:cNvPr id="865225" name="Rectangle 1528"/>
        <xdr:cNvSpPr>
          <a:spLocks noChangeArrowheads="1"/>
        </xdr:cNvSpPr>
      </xdr:nvSpPr>
      <xdr:spPr bwMode="auto">
        <a:xfrm>
          <a:off x="11458575" y="504825"/>
          <a:ext cx="386715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2</xdr:row>
      <xdr:rowOff>152400</xdr:rowOff>
    </xdr:from>
    <xdr:to>
      <xdr:col>48</xdr:col>
      <xdr:colOff>0</xdr:colOff>
      <xdr:row>4</xdr:row>
      <xdr:rowOff>161925</xdr:rowOff>
    </xdr:to>
    <xdr:sp macro="" textlink="">
      <xdr:nvSpPr>
        <xdr:cNvPr id="865226" name="Rectangle 1527"/>
        <xdr:cNvSpPr>
          <a:spLocks noChangeArrowheads="1"/>
        </xdr:cNvSpPr>
      </xdr:nvSpPr>
      <xdr:spPr bwMode="auto">
        <a:xfrm>
          <a:off x="11639550" y="561975"/>
          <a:ext cx="3619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oneCellAnchor>
    <xdr:from>
      <xdr:col>48</xdr:col>
      <xdr:colOff>114300</xdr:colOff>
      <xdr:row>3</xdr:row>
      <xdr:rowOff>28575</xdr:rowOff>
    </xdr:from>
    <xdr:ext cx="2328073" cy="251864"/>
    <xdr:sp macro="" textlink="">
      <xdr:nvSpPr>
        <xdr:cNvPr id="3572" name="Text Box 1524"/>
        <xdr:cNvSpPr txBox="1">
          <a:spLocks noChangeArrowheads="1"/>
        </xdr:cNvSpPr>
      </xdr:nvSpPr>
      <xdr:spPr bwMode="auto">
        <a:xfrm>
          <a:off x="12052300" y="612775"/>
          <a:ext cx="2328073" cy="25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 Please adjust it in evaluation.</a:t>
          </a:r>
          <a:endParaRPr lang="ja-JP" altLang="en-US"/>
        </a:p>
      </xdr:txBody>
    </xdr:sp>
    <xdr:clientData/>
  </xdr:oneCellAnchor>
  <xdr:oneCellAnchor>
    <xdr:from>
      <xdr:col>47</xdr:col>
      <xdr:colOff>104775</xdr:colOff>
      <xdr:row>14</xdr:row>
      <xdr:rowOff>31750</xdr:rowOff>
    </xdr:from>
    <xdr:ext cx="189539" cy="179601"/>
    <xdr:sp macro="" textlink="">
      <xdr:nvSpPr>
        <xdr:cNvPr id="3616" name="Text Box 1568"/>
        <xdr:cNvSpPr txBox="1">
          <a:spLocks noChangeArrowheads="1"/>
        </xdr:cNvSpPr>
      </xdr:nvSpPr>
      <xdr:spPr bwMode="auto">
        <a:xfrm>
          <a:off x="11864975" y="2914650"/>
          <a:ext cx="189539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Q2</a:t>
          </a:r>
          <a:endParaRPr lang="ja-JP" altLang="en-US"/>
        </a:p>
      </xdr:txBody>
    </xdr:sp>
    <xdr:clientData/>
  </xdr:oneCellAnchor>
  <xdr:twoCellAnchor>
    <xdr:from>
      <xdr:col>55</xdr:col>
      <xdr:colOff>47624</xdr:colOff>
      <xdr:row>25</xdr:row>
      <xdr:rowOff>142875</xdr:rowOff>
    </xdr:from>
    <xdr:to>
      <xdr:col>64</xdr:col>
      <xdr:colOff>9524</xdr:colOff>
      <xdr:row>25</xdr:row>
      <xdr:rowOff>142875</xdr:rowOff>
    </xdr:to>
    <xdr:sp macro="" textlink="">
      <xdr:nvSpPr>
        <xdr:cNvPr id="865235" name="Line 1589"/>
        <xdr:cNvSpPr>
          <a:spLocks noChangeShapeType="1"/>
        </xdr:cNvSpPr>
      </xdr:nvSpPr>
      <xdr:spPr bwMode="auto">
        <a:xfrm flipV="1">
          <a:off x="22631399" y="5381625"/>
          <a:ext cx="15906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28574</xdr:colOff>
      <xdr:row>12</xdr:row>
      <xdr:rowOff>152400</xdr:rowOff>
    </xdr:from>
    <xdr:to>
      <xdr:col>68</xdr:col>
      <xdr:colOff>89646</xdr:colOff>
      <xdr:row>12</xdr:row>
      <xdr:rowOff>152400</xdr:rowOff>
    </xdr:to>
    <xdr:sp macro="" textlink="">
      <xdr:nvSpPr>
        <xdr:cNvPr id="865236" name="Line 1049"/>
        <xdr:cNvSpPr>
          <a:spLocks noChangeShapeType="1"/>
        </xdr:cNvSpPr>
      </xdr:nvSpPr>
      <xdr:spPr bwMode="auto">
        <a:xfrm flipH="1">
          <a:off x="23101486" y="2707341"/>
          <a:ext cx="18540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12</xdr:row>
      <xdr:rowOff>123825</xdr:rowOff>
    </xdr:from>
    <xdr:to>
      <xdr:col>55</xdr:col>
      <xdr:colOff>19050</xdr:colOff>
      <xdr:row>16</xdr:row>
      <xdr:rowOff>161925</xdr:rowOff>
    </xdr:to>
    <xdr:sp macro="" textlink="">
      <xdr:nvSpPr>
        <xdr:cNvPr id="865237" name="Line 1114"/>
        <xdr:cNvSpPr>
          <a:spLocks noChangeShapeType="1"/>
        </xdr:cNvSpPr>
      </xdr:nvSpPr>
      <xdr:spPr bwMode="auto">
        <a:xfrm flipV="1">
          <a:off x="13287375" y="2600325"/>
          <a:ext cx="0" cy="866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61233</xdr:colOff>
      <xdr:row>8</xdr:row>
      <xdr:rowOff>161925</xdr:rowOff>
    </xdr:from>
    <xdr:to>
      <xdr:col>72</xdr:col>
      <xdr:colOff>61233</xdr:colOff>
      <xdr:row>10</xdr:row>
      <xdr:rowOff>47625</xdr:rowOff>
    </xdr:to>
    <xdr:sp macro="" textlink="">
      <xdr:nvSpPr>
        <xdr:cNvPr id="865238" name="Line 897"/>
        <xdr:cNvSpPr>
          <a:spLocks noChangeShapeType="1"/>
        </xdr:cNvSpPr>
      </xdr:nvSpPr>
      <xdr:spPr bwMode="auto">
        <a:xfrm flipV="1">
          <a:off x="25867179" y="1849211"/>
          <a:ext cx="0" cy="30752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85725</xdr:colOff>
      <xdr:row>8</xdr:row>
      <xdr:rowOff>171450</xdr:rowOff>
    </xdr:from>
    <xdr:to>
      <xdr:col>56</xdr:col>
      <xdr:colOff>85725</xdr:colOff>
      <xdr:row>16</xdr:row>
      <xdr:rowOff>142875</xdr:rowOff>
    </xdr:to>
    <xdr:sp macro="" textlink="">
      <xdr:nvSpPr>
        <xdr:cNvPr id="865239" name="Line 896"/>
        <xdr:cNvSpPr>
          <a:spLocks noChangeShapeType="1"/>
        </xdr:cNvSpPr>
      </xdr:nvSpPr>
      <xdr:spPr bwMode="auto">
        <a:xfrm>
          <a:off x="13535025" y="1828800"/>
          <a:ext cx="0" cy="16192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38099</xdr:colOff>
      <xdr:row>13</xdr:row>
      <xdr:rowOff>0</xdr:rowOff>
    </xdr:from>
    <xdr:to>
      <xdr:col>64</xdr:col>
      <xdr:colOff>4762</xdr:colOff>
      <xdr:row>13</xdr:row>
      <xdr:rowOff>0</xdr:rowOff>
    </xdr:to>
    <xdr:sp macro="" textlink="">
      <xdr:nvSpPr>
        <xdr:cNvPr id="865240" name="Line 1049"/>
        <xdr:cNvSpPr>
          <a:spLocks noChangeShapeType="1"/>
        </xdr:cNvSpPr>
      </xdr:nvSpPr>
      <xdr:spPr bwMode="auto">
        <a:xfrm flipH="1">
          <a:off x="23164799" y="2724150"/>
          <a:ext cx="10525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20</xdr:row>
      <xdr:rowOff>66675</xdr:rowOff>
    </xdr:from>
    <xdr:to>
      <xdr:col>55</xdr:col>
      <xdr:colOff>19050</xdr:colOff>
      <xdr:row>24</xdr:row>
      <xdr:rowOff>66675</xdr:rowOff>
    </xdr:to>
    <xdr:sp macro="" textlink="">
      <xdr:nvSpPr>
        <xdr:cNvPr id="865241" name="Line 896"/>
        <xdr:cNvSpPr>
          <a:spLocks noChangeShapeType="1"/>
        </xdr:cNvSpPr>
      </xdr:nvSpPr>
      <xdr:spPr bwMode="auto">
        <a:xfrm>
          <a:off x="13287375" y="4124325"/>
          <a:ext cx="0" cy="8286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171450</xdr:colOff>
      <xdr:row>8</xdr:row>
      <xdr:rowOff>142875</xdr:rowOff>
    </xdr:from>
    <xdr:to>
      <xdr:col>45</xdr:col>
      <xdr:colOff>171450</xdr:colOff>
      <xdr:row>13</xdr:row>
      <xdr:rowOff>57150</xdr:rowOff>
    </xdr:to>
    <xdr:sp macro="" textlink="">
      <xdr:nvSpPr>
        <xdr:cNvPr id="865242" name="Line 803"/>
        <xdr:cNvSpPr>
          <a:spLocks noChangeShapeType="1"/>
        </xdr:cNvSpPr>
      </xdr:nvSpPr>
      <xdr:spPr bwMode="auto">
        <a:xfrm flipV="1">
          <a:off x="11630025" y="1800225"/>
          <a:ext cx="0" cy="933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171450</xdr:colOff>
      <xdr:row>14</xdr:row>
      <xdr:rowOff>171450</xdr:rowOff>
    </xdr:from>
    <xdr:to>
      <xdr:col>45</xdr:col>
      <xdr:colOff>171450</xdr:colOff>
      <xdr:row>24</xdr:row>
      <xdr:rowOff>66675</xdr:rowOff>
    </xdr:to>
    <xdr:sp macro="" textlink="">
      <xdr:nvSpPr>
        <xdr:cNvPr id="865243" name="Line 803"/>
        <xdr:cNvSpPr>
          <a:spLocks noChangeShapeType="1"/>
        </xdr:cNvSpPr>
      </xdr:nvSpPr>
      <xdr:spPr bwMode="auto">
        <a:xfrm>
          <a:off x="19653250" y="3206750"/>
          <a:ext cx="0" cy="20669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38100</xdr:colOff>
      <xdr:row>18</xdr:row>
      <xdr:rowOff>76200</xdr:rowOff>
    </xdr:from>
    <xdr:to>
      <xdr:col>53</xdr:col>
      <xdr:colOff>38100</xdr:colOff>
      <xdr:row>18</xdr:row>
      <xdr:rowOff>76200</xdr:rowOff>
    </xdr:to>
    <xdr:sp macro="" textlink="">
      <xdr:nvSpPr>
        <xdr:cNvPr id="865244" name="Line 1138"/>
        <xdr:cNvSpPr>
          <a:spLocks noChangeShapeType="1"/>
        </xdr:cNvSpPr>
      </xdr:nvSpPr>
      <xdr:spPr bwMode="auto">
        <a:xfrm flipH="1">
          <a:off x="12687300" y="3759200"/>
          <a:ext cx="1778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161925</xdr:colOff>
      <xdr:row>46</xdr:row>
      <xdr:rowOff>133350</xdr:rowOff>
    </xdr:from>
    <xdr:to>
      <xdr:col>56</xdr:col>
      <xdr:colOff>107156</xdr:colOff>
      <xdr:row>46</xdr:row>
      <xdr:rowOff>133350</xdr:rowOff>
    </xdr:to>
    <xdr:sp macro="" textlink="">
      <xdr:nvSpPr>
        <xdr:cNvPr id="865245" name="Line 1049"/>
        <xdr:cNvSpPr>
          <a:spLocks noChangeShapeType="1"/>
        </xdr:cNvSpPr>
      </xdr:nvSpPr>
      <xdr:spPr bwMode="auto">
        <a:xfrm flipH="1">
          <a:off x="22301597" y="9717881"/>
          <a:ext cx="48101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4786</xdr:colOff>
      <xdr:row>13</xdr:row>
      <xdr:rowOff>9525</xdr:rowOff>
    </xdr:from>
    <xdr:to>
      <xdr:col>64</xdr:col>
      <xdr:colOff>4786</xdr:colOff>
      <xdr:row>25</xdr:row>
      <xdr:rowOff>152400</xdr:rowOff>
    </xdr:to>
    <xdr:sp macro="" textlink="">
      <xdr:nvSpPr>
        <xdr:cNvPr id="865247" name="Line 896"/>
        <xdr:cNvSpPr>
          <a:spLocks noChangeShapeType="1"/>
        </xdr:cNvSpPr>
      </xdr:nvSpPr>
      <xdr:spPr bwMode="auto">
        <a:xfrm>
          <a:off x="24217336" y="2733675"/>
          <a:ext cx="0" cy="26574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28575</xdr:colOff>
      <xdr:row>16</xdr:row>
      <xdr:rowOff>171450</xdr:rowOff>
    </xdr:from>
    <xdr:to>
      <xdr:col>58</xdr:col>
      <xdr:colOff>28575</xdr:colOff>
      <xdr:row>17</xdr:row>
      <xdr:rowOff>89297</xdr:rowOff>
    </xdr:to>
    <xdr:sp macro="" textlink="">
      <xdr:nvSpPr>
        <xdr:cNvPr id="865248" name="Line 896"/>
        <xdr:cNvSpPr>
          <a:spLocks noChangeShapeType="1"/>
        </xdr:cNvSpPr>
      </xdr:nvSpPr>
      <xdr:spPr bwMode="auto">
        <a:xfrm>
          <a:off x="23061216" y="3505200"/>
          <a:ext cx="0" cy="12620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85724</xdr:colOff>
      <xdr:row>42</xdr:row>
      <xdr:rowOff>104775</xdr:rowOff>
    </xdr:from>
    <xdr:to>
      <xdr:col>37</xdr:col>
      <xdr:colOff>10799</xdr:colOff>
      <xdr:row>42</xdr:row>
      <xdr:rowOff>104775</xdr:rowOff>
    </xdr:to>
    <xdr:sp macro="" textlink="">
      <xdr:nvSpPr>
        <xdr:cNvPr id="865249" name="Line 895"/>
        <xdr:cNvSpPr>
          <a:spLocks noChangeShapeType="1"/>
        </xdr:cNvSpPr>
      </xdr:nvSpPr>
      <xdr:spPr bwMode="auto">
        <a:xfrm flipH="1">
          <a:off x="18869024" y="8905875"/>
          <a:ext cx="468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161925</xdr:colOff>
      <xdr:row>28</xdr:row>
      <xdr:rowOff>38100</xdr:rowOff>
    </xdr:from>
    <xdr:to>
      <xdr:col>30</xdr:col>
      <xdr:colOff>161925</xdr:colOff>
      <xdr:row>46</xdr:row>
      <xdr:rowOff>104775</xdr:rowOff>
    </xdr:to>
    <xdr:sp macro="" textlink="">
      <xdr:nvSpPr>
        <xdr:cNvPr id="865250" name="Line 1205"/>
        <xdr:cNvSpPr>
          <a:spLocks noChangeShapeType="1"/>
        </xdr:cNvSpPr>
      </xdr:nvSpPr>
      <xdr:spPr bwMode="auto">
        <a:xfrm flipV="1">
          <a:off x="8905875" y="5734050"/>
          <a:ext cx="0" cy="39624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133350</xdr:colOff>
      <xdr:row>29</xdr:row>
      <xdr:rowOff>95250</xdr:rowOff>
    </xdr:from>
    <xdr:to>
      <xdr:col>66</xdr:col>
      <xdr:colOff>114300</xdr:colOff>
      <xdr:row>31</xdr:row>
      <xdr:rowOff>95250</xdr:rowOff>
    </xdr:to>
    <xdr:grpSp>
      <xdr:nvGrpSpPr>
        <xdr:cNvPr id="865251" name="グループ化 2"/>
        <xdr:cNvGrpSpPr>
          <a:grpSpLocks/>
        </xdr:cNvGrpSpPr>
      </xdr:nvGrpSpPr>
      <xdr:grpSpPr bwMode="auto">
        <a:xfrm>
          <a:off x="23945850" y="6310313"/>
          <a:ext cx="695325" cy="428625"/>
          <a:chOff x="22059900" y="5924553"/>
          <a:chExt cx="952500" cy="561975"/>
        </a:xfrm>
      </xdr:grpSpPr>
      <xdr:grpSp>
        <xdr:nvGrpSpPr>
          <xdr:cNvPr id="880848" name="Group 1583"/>
          <xdr:cNvGrpSpPr>
            <a:grpSpLocks/>
          </xdr:cNvGrpSpPr>
        </xdr:nvGrpSpPr>
        <xdr:grpSpPr bwMode="auto">
          <a:xfrm flipV="1">
            <a:off x="22669500" y="6019800"/>
            <a:ext cx="238125" cy="349525"/>
            <a:chOff x="466" y="236"/>
            <a:chExt cx="16" cy="32"/>
          </a:xfrm>
        </xdr:grpSpPr>
        <xdr:sp macro="" textlink="">
          <xdr:nvSpPr>
            <xdr:cNvPr id="880855" name="Line 1584"/>
            <xdr:cNvSpPr>
              <a:spLocks noChangeShapeType="1"/>
            </xdr:cNvSpPr>
          </xdr:nvSpPr>
          <xdr:spPr bwMode="auto">
            <a:xfrm>
              <a:off x="474" y="236"/>
              <a:ext cx="0" cy="32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56" name="AutoShape 1585"/>
            <xdr:cNvSpPr>
              <a:spLocks noChangeArrowheads="1"/>
            </xdr:cNvSpPr>
          </xdr:nvSpPr>
          <xdr:spPr bwMode="auto">
            <a:xfrm>
              <a:off x="466" y="244"/>
              <a:ext cx="16" cy="14"/>
            </a:xfrm>
            <a:prstGeom prst="flowChartExtract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880857" name="Line 1586"/>
            <xdr:cNvSpPr>
              <a:spLocks noChangeShapeType="1"/>
            </xdr:cNvSpPr>
          </xdr:nvSpPr>
          <xdr:spPr bwMode="auto">
            <a:xfrm>
              <a:off x="466" y="244"/>
              <a:ext cx="15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cxnSp macro="">
        <xdr:nvCxnSpPr>
          <xdr:cNvPr id="880849" name="直線コネクタ 2"/>
          <xdr:cNvCxnSpPr>
            <a:cxnSpLocks noChangeShapeType="1"/>
          </xdr:cNvCxnSpPr>
        </xdr:nvCxnSpPr>
        <xdr:spPr bwMode="auto">
          <a:xfrm>
            <a:off x="22159913" y="6022561"/>
            <a:ext cx="180000" cy="180000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880850" name="Line 1138"/>
          <xdr:cNvSpPr>
            <a:spLocks noChangeShapeType="1"/>
          </xdr:cNvSpPr>
        </xdr:nvSpPr>
        <xdr:spPr bwMode="auto">
          <a:xfrm flipV="1">
            <a:off x="22131332" y="6203587"/>
            <a:ext cx="216000" cy="21600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lg" len="lg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51" name="Line 896"/>
          <xdr:cNvSpPr>
            <a:spLocks noChangeShapeType="1"/>
          </xdr:cNvSpPr>
        </xdr:nvSpPr>
        <xdr:spPr bwMode="auto">
          <a:xfrm>
            <a:off x="22345650" y="6008271"/>
            <a:ext cx="0" cy="39600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52" name="Line 1138"/>
          <xdr:cNvSpPr>
            <a:spLocks noChangeShapeType="1"/>
          </xdr:cNvSpPr>
        </xdr:nvSpPr>
        <xdr:spPr bwMode="auto">
          <a:xfrm flipV="1">
            <a:off x="22393275" y="6138149"/>
            <a:ext cx="21600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lg" len="lg"/>
            <a:tailEnd type="non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53" name="Line 1138"/>
          <xdr:cNvSpPr>
            <a:spLocks noChangeShapeType="1"/>
          </xdr:cNvSpPr>
        </xdr:nvSpPr>
        <xdr:spPr bwMode="auto">
          <a:xfrm flipV="1">
            <a:off x="22402800" y="6290598"/>
            <a:ext cx="21600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lg" len="lg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54" name="正方形/長方形 4"/>
          <xdr:cNvSpPr>
            <a:spLocks noChangeArrowheads="1"/>
          </xdr:cNvSpPr>
        </xdr:nvSpPr>
        <xdr:spPr bwMode="auto">
          <a:xfrm>
            <a:off x="22059900" y="5924553"/>
            <a:ext cx="952500" cy="561975"/>
          </a:xfrm>
          <a:prstGeom prst="rect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171450</xdr:colOff>
      <xdr:row>28</xdr:row>
      <xdr:rowOff>47625</xdr:rowOff>
    </xdr:from>
    <xdr:to>
      <xdr:col>63</xdr:col>
      <xdr:colOff>28575</xdr:colOff>
      <xdr:row>28</xdr:row>
      <xdr:rowOff>47625</xdr:rowOff>
    </xdr:to>
    <xdr:cxnSp macro="">
      <xdr:nvCxnSpPr>
        <xdr:cNvPr id="865252" name="直線コネクタ 487"/>
        <xdr:cNvCxnSpPr>
          <a:cxnSpLocks noChangeShapeType="1"/>
        </xdr:cNvCxnSpPr>
      </xdr:nvCxnSpPr>
      <xdr:spPr bwMode="auto">
        <a:xfrm>
          <a:off x="8915400" y="5743575"/>
          <a:ext cx="58293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63</xdr:col>
      <xdr:colOff>19050</xdr:colOff>
      <xdr:row>28</xdr:row>
      <xdr:rowOff>47625</xdr:rowOff>
    </xdr:from>
    <xdr:to>
      <xdr:col>63</xdr:col>
      <xdr:colOff>19050</xdr:colOff>
      <xdr:row>29</xdr:row>
      <xdr:rowOff>171450</xdr:rowOff>
    </xdr:to>
    <xdr:sp macro="" textlink="">
      <xdr:nvSpPr>
        <xdr:cNvPr id="865253" name="Line 1205"/>
        <xdr:cNvSpPr>
          <a:spLocks noChangeShapeType="1"/>
        </xdr:cNvSpPr>
      </xdr:nvSpPr>
      <xdr:spPr bwMode="auto">
        <a:xfrm flipV="1">
          <a:off x="14735175" y="5743575"/>
          <a:ext cx="0" cy="3333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123825</xdr:colOff>
      <xdr:row>8</xdr:row>
      <xdr:rowOff>158750</xdr:rowOff>
    </xdr:from>
    <xdr:to>
      <xdr:col>65</xdr:col>
      <xdr:colOff>123825</xdr:colOff>
      <xdr:row>42</xdr:row>
      <xdr:rowOff>163286</xdr:rowOff>
    </xdr:to>
    <xdr:sp macro="" textlink="">
      <xdr:nvSpPr>
        <xdr:cNvPr id="865254" name="Line 897"/>
        <xdr:cNvSpPr>
          <a:spLocks noChangeShapeType="1"/>
        </xdr:cNvSpPr>
      </xdr:nvSpPr>
      <xdr:spPr bwMode="auto">
        <a:xfrm flipV="1">
          <a:off x="24643896" y="1846036"/>
          <a:ext cx="0" cy="7175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19050</xdr:colOff>
      <xdr:row>27</xdr:row>
      <xdr:rowOff>142875</xdr:rowOff>
    </xdr:from>
    <xdr:to>
      <xdr:col>48</xdr:col>
      <xdr:colOff>19050</xdr:colOff>
      <xdr:row>28</xdr:row>
      <xdr:rowOff>171450</xdr:rowOff>
    </xdr:to>
    <xdr:grpSp>
      <xdr:nvGrpSpPr>
        <xdr:cNvPr id="865255" name="Group 1141"/>
        <xdr:cNvGrpSpPr>
          <a:grpSpLocks/>
        </xdr:cNvGrpSpPr>
      </xdr:nvGrpSpPr>
      <xdr:grpSpPr bwMode="auto">
        <a:xfrm>
          <a:off x="20974050" y="5929313"/>
          <a:ext cx="357188" cy="242887"/>
          <a:chOff x="850" y="696"/>
          <a:chExt cx="43" cy="21"/>
        </a:xfrm>
      </xdr:grpSpPr>
      <xdr:sp macro="" textlink="">
        <xdr:nvSpPr>
          <xdr:cNvPr id="880837" name="Rectangle 1142"/>
          <xdr:cNvSpPr>
            <a:spLocks noChangeArrowheads="1"/>
          </xdr:cNvSpPr>
        </xdr:nvSpPr>
        <xdr:spPr bwMode="auto">
          <a:xfrm>
            <a:off x="851" y="696"/>
            <a:ext cx="42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880838" name="Group 1143"/>
          <xdr:cNvGrpSpPr>
            <a:grpSpLocks/>
          </xdr:cNvGrpSpPr>
        </xdr:nvGrpSpPr>
        <xdr:grpSpPr bwMode="auto">
          <a:xfrm>
            <a:off x="850" y="696"/>
            <a:ext cx="43" cy="20"/>
            <a:chOff x="793" y="744"/>
            <a:chExt cx="160" cy="36"/>
          </a:xfrm>
        </xdr:grpSpPr>
        <xdr:sp macro="" textlink="">
          <xdr:nvSpPr>
            <xdr:cNvPr id="880839" name="Line 1144"/>
            <xdr:cNvSpPr>
              <a:spLocks noChangeShapeType="1"/>
            </xdr:cNvSpPr>
          </xdr:nvSpPr>
          <xdr:spPr bwMode="auto">
            <a:xfrm>
              <a:off x="793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40" name="Line 1145"/>
            <xdr:cNvSpPr>
              <a:spLocks noChangeShapeType="1"/>
            </xdr:cNvSpPr>
          </xdr:nvSpPr>
          <xdr:spPr bwMode="auto">
            <a:xfrm flipV="1">
              <a:off x="807" y="744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41" name="Line 1146"/>
            <xdr:cNvSpPr>
              <a:spLocks noChangeShapeType="1"/>
            </xdr:cNvSpPr>
          </xdr:nvSpPr>
          <xdr:spPr bwMode="auto">
            <a:xfrm>
              <a:off x="818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42" name="Line 1147"/>
            <xdr:cNvSpPr>
              <a:spLocks noChangeShapeType="1"/>
            </xdr:cNvSpPr>
          </xdr:nvSpPr>
          <xdr:spPr bwMode="auto">
            <a:xfrm flipV="1">
              <a:off x="840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43" name="Line 1148"/>
            <xdr:cNvSpPr>
              <a:spLocks noChangeShapeType="1"/>
            </xdr:cNvSpPr>
          </xdr:nvSpPr>
          <xdr:spPr bwMode="auto">
            <a:xfrm>
              <a:off x="862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44" name="Line 1149"/>
            <xdr:cNvSpPr>
              <a:spLocks noChangeShapeType="1"/>
            </xdr:cNvSpPr>
          </xdr:nvSpPr>
          <xdr:spPr bwMode="auto">
            <a:xfrm flipV="1">
              <a:off x="884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45" name="Line 1150"/>
            <xdr:cNvSpPr>
              <a:spLocks noChangeShapeType="1"/>
            </xdr:cNvSpPr>
          </xdr:nvSpPr>
          <xdr:spPr bwMode="auto">
            <a:xfrm>
              <a:off x="906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46" name="Line 1151"/>
            <xdr:cNvSpPr>
              <a:spLocks noChangeShapeType="1"/>
            </xdr:cNvSpPr>
          </xdr:nvSpPr>
          <xdr:spPr bwMode="auto">
            <a:xfrm flipV="1">
              <a:off x="928" y="762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847" name="Line 1152"/>
            <xdr:cNvSpPr>
              <a:spLocks noChangeShapeType="1"/>
            </xdr:cNvSpPr>
          </xdr:nvSpPr>
          <xdr:spPr bwMode="auto">
            <a:xfrm>
              <a:off x="939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41</xdr:col>
      <xdr:colOff>38100</xdr:colOff>
      <xdr:row>46</xdr:row>
      <xdr:rowOff>76200</xdr:rowOff>
    </xdr:from>
    <xdr:to>
      <xdr:col>41</xdr:col>
      <xdr:colOff>38100</xdr:colOff>
      <xdr:row>48</xdr:row>
      <xdr:rowOff>104775</xdr:rowOff>
    </xdr:to>
    <xdr:sp macro="" textlink="">
      <xdr:nvSpPr>
        <xdr:cNvPr id="865256" name="Line 1458"/>
        <xdr:cNvSpPr>
          <a:spLocks noChangeShapeType="1"/>
        </xdr:cNvSpPr>
      </xdr:nvSpPr>
      <xdr:spPr bwMode="auto">
        <a:xfrm>
          <a:off x="10772775" y="9667875"/>
          <a:ext cx="0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28575</xdr:colOff>
      <xdr:row>23</xdr:row>
      <xdr:rowOff>19050</xdr:rowOff>
    </xdr:from>
    <xdr:to>
      <xdr:col>66</xdr:col>
      <xdr:colOff>47625</xdr:colOff>
      <xdr:row>24</xdr:row>
      <xdr:rowOff>114300</xdr:rowOff>
    </xdr:to>
    <xdr:grpSp>
      <xdr:nvGrpSpPr>
        <xdr:cNvPr id="865258" name="Group 1417"/>
        <xdr:cNvGrpSpPr>
          <a:grpSpLocks/>
        </xdr:cNvGrpSpPr>
      </xdr:nvGrpSpPr>
      <xdr:grpSpPr bwMode="auto">
        <a:xfrm>
          <a:off x="24376856" y="4948238"/>
          <a:ext cx="197644" cy="309562"/>
          <a:chOff x="1033" y="537"/>
          <a:chExt cx="21" cy="37"/>
        </a:xfrm>
      </xdr:grpSpPr>
      <xdr:sp macro="" textlink="">
        <xdr:nvSpPr>
          <xdr:cNvPr id="880822" name="Rectangle 1418"/>
          <xdr:cNvSpPr>
            <a:spLocks noChangeArrowheads="1"/>
          </xdr:cNvSpPr>
        </xdr:nvSpPr>
        <xdr:spPr bwMode="auto">
          <a:xfrm rot="-5400000">
            <a:off x="1026" y="545"/>
            <a:ext cx="3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0823" name="Line 1419"/>
          <xdr:cNvSpPr>
            <a:spLocks noChangeShapeType="1"/>
          </xdr:cNvSpPr>
        </xdr:nvSpPr>
        <xdr:spPr bwMode="auto">
          <a:xfrm rot="-5400000">
            <a:off x="1042" y="573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24" name="Line 1420"/>
          <xdr:cNvSpPr>
            <a:spLocks noChangeShapeType="1"/>
          </xdr:cNvSpPr>
        </xdr:nvSpPr>
        <xdr:spPr bwMode="auto">
          <a:xfrm rot="16200000" flipV="1">
            <a:off x="1037" y="565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25" name="Line 1421"/>
          <xdr:cNvSpPr>
            <a:spLocks noChangeShapeType="1"/>
          </xdr:cNvSpPr>
        </xdr:nvSpPr>
        <xdr:spPr bwMode="auto">
          <a:xfrm rot="-5400000">
            <a:off x="1041" y="556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26" name="Line 1422"/>
          <xdr:cNvSpPr>
            <a:spLocks noChangeShapeType="1"/>
          </xdr:cNvSpPr>
        </xdr:nvSpPr>
        <xdr:spPr bwMode="auto">
          <a:xfrm rot="16200000" flipV="1">
            <a:off x="1041" y="551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27" name="Line 1423"/>
          <xdr:cNvSpPr>
            <a:spLocks noChangeShapeType="1"/>
          </xdr:cNvSpPr>
        </xdr:nvSpPr>
        <xdr:spPr bwMode="auto">
          <a:xfrm rot="-5400000">
            <a:off x="1041" y="545"/>
            <a:ext cx="6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28" name="Line 1424"/>
          <xdr:cNvSpPr>
            <a:spLocks noChangeShapeType="1"/>
          </xdr:cNvSpPr>
        </xdr:nvSpPr>
        <xdr:spPr bwMode="auto">
          <a:xfrm rot="16200000" flipV="1">
            <a:off x="1041" y="540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29" name="Line 1425"/>
          <xdr:cNvSpPr>
            <a:spLocks noChangeShapeType="1"/>
          </xdr:cNvSpPr>
        </xdr:nvSpPr>
        <xdr:spPr bwMode="auto">
          <a:xfrm rot="-5400000">
            <a:off x="1041" y="535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30" name="Line 1426"/>
          <xdr:cNvSpPr>
            <a:spLocks noChangeShapeType="1"/>
          </xdr:cNvSpPr>
        </xdr:nvSpPr>
        <xdr:spPr bwMode="auto">
          <a:xfrm rot="16200000" flipV="1">
            <a:off x="1047" y="536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31" name="Line 1427"/>
          <xdr:cNvSpPr>
            <a:spLocks noChangeShapeType="1"/>
          </xdr:cNvSpPr>
        </xdr:nvSpPr>
        <xdr:spPr bwMode="auto">
          <a:xfrm rot="-5400000">
            <a:off x="1042" y="539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19050</xdr:colOff>
      <xdr:row>8</xdr:row>
      <xdr:rowOff>161924</xdr:rowOff>
    </xdr:from>
    <xdr:to>
      <xdr:col>75</xdr:col>
      <xdr:colOff>19050</xdr:colOff>
      <xdr:row>46</xdr:row>
      <xdr:rowOff>81642</xdr:rowOff>
    </xdr:to>
    <xdr:sp macro="" textlink="">
      <xdr:nvSpPr>
        <xdr:cNvPr id="865259" name="Line 897"/>
        <xdr:cNvSpPr>
          <a:spLocks noChangeShapeType="1"/>
        </xdr:cNvSpPr>
      </xdr:nvSpPr>
      <xdr:spPr bwMode="auto">
        <a:xfrm flipV="1">
          <a:off x="26376086" y="1849210"/>
          <a:ext cx="0" cy="79343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123825</xdr:colOff>
      <xdr:row>27</xdr:row>
      <xdr:rowOff>133350</xdr:rowOff>
    </xdr:from>
    <xdr:to>
      <xdr:col>68</xdr:col>
      <xdr:colOff>123825</xdr:colOff>
      <xdr:row>27</xdr:row>
      <xdr:rowOff>133350</xdr:rowOff>
    </xdr:to>
    <xdr:sp macro="" textlink="">
      <xdr:nvSpPr>
        <xdr:cNvPr id="865260" name="Line 1589"/>
        <xdr:cNvSpPr>
          <a:spLocks noChangeShapeType="1"/>
        </xdr:cNvSpPr>
      </xdr:nvSpPr>
      <xdr:spPr bwMode="auto">
        <a:xfrm flipV="1">
          <a:off x="15201900" y="5619750"/>
          <a:ext cx="542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114300</xdr:colOff>
      <xdr:row>32</xdr:row>
      <xdr:rowOff>200025</xdr:rowOff>
    </xdr:from>
    <xdr:to>
      <xdr:col>68</xdr:col>
      <xdr:colOff>114300</xdr:colOff>
      <xdr:row>32</xdr:row>
      <xdr:rowOff>200025</xdr:rowOff>
    </xdr:to>
    <xdr:sp macro="" textlink="">
      <xdr:nvSpPr>
        <xdr:cNvPr id="865261" name="Line 1589"/>
        <xdr:cNvSpPr>
          <a:spLocks noChangeShapeType="1"/>
        </xdr:cNvSpPr>
      </xdr:nvSpPr>
      <xdr:spPr bwMode="auto">
        <a:xfrm flipV="1">
          <a:off x="15192375" y="6715125"/>
          <a:ext cx="542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114300</xdr:colOff>
      <xdr:row>27</xdr:row>
      <xdr:rowOff>123825</xdr:rowOff>
    </xdr:from>
    <xdr:to>
      <xdr:col>68</xdr:col>
      <xdr:colOff>114300</xdr:colOff>
      <xdr:row>32</xdr:row>
      <xdr:rowOff>200025</xdr:rowOff>
    </xdr:to>
    <xdr:sp macro="" textlink="">
      <xdr:nvSpPr>
        <xdr:cNvPr id="865262" name="Line 896"/>
        <xdr:cNvSpPr>
          <a:spLocks noChangeShapeType="1"/>
        </xdr:cNvSpPr>
      </xdr:nvSpPr>
      <xdr:spPr bwMode="auto">
        <a:xfrm>
          <a:off x="15735300" y="5610225"/>
          <a:ext cx="0" cy="11049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19050</xdr:colOff>
      <xdr:row>29</xdr:row>
      <xdr:rowOff>142875</xdr:rowOff>
    </xdr:from>
    <xdr:to>
      <xdr:col>69</xdr:col>
      <xdr:colOff>38100</xdr:colOff>
      <xdr:row>31</xdr:row>
      <xdr:rowOff>0</xdr:rowOff>
    </xdr:to>
    <xdr:grpSp>
      <xdr:nvGrpSpPr>
        <xdr:cNvPr id="865263" name="Group 1417"/>
        <xdr:cNvGrpSpPr>
          <a:grpSpLocks/>
        </xdr:cNvGrpSpPr>
      </xdr:nvGrpSpPr>
      <xdr:grpSpPr bwMode="auto">
        <a:xfrm>
          <a:off x="24903113" y="6357938"/>
          <a:ext cx="197643" cy="285750"/>
          <a:chOff x="1033" y="537"/>
          <a:chExt cx="21" cy="37"/>
        </a:xfrm>
      </xdr:grpSpPr>
      <xdr:sp macro="" textlink="">
        <xdr:nvSpPr>
          <xdr:cNvPr id="880812" name="Rectangle 1418"/>
          <xdr:cNvSpPr>
            <a:spLocks noChangeArrowheads="1"/>
          </xdr:cNvSpPr>
        </xdr:nvSpPr>
        <xdr:spPr bwMode="auto">
          <a:xfrm rot="-5400000">
            <a:off x="1026" y="545"/>
            <a:ext cx="3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0813" name="Line 1419"/>
          <xdr:cNvSpPr>
            <a:spLocks noChangeShapeType="1"/>
          </xdr:cNvSpPr>
        </xdr:nvSpPr>
        <xdr:spPr bwMode="auto">
          <a:xfrm rot="-5400000">
            <a:off x="1042" y="573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14" name="Line 1420"/>
          <xdr:cNvSpPr>
            <a:spLocks noChangeShapeType="1"/>
          </xdr:cNvSpPr>
        </xdr:nvSpPr>
        <xdr:spPr bwMode="auto">
          <a:xfrm rot="16200000" flipV="1">
            <a:off x="1037" y="565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15" name="Line 1421"/>
          <xdr:cNvSpPr>
            <a:spLocks noChangeShapeType="1"/>
          </xdr:cNvSpPr>
        </xdr:nvSpPr>
        <xdr:spPr bwMode="auto">
          <a:xfrm rot="-5400000">
            <a:off x="1041" y="556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16" name="Line 1422"/>
          <xdr:cNvSpPr>
            <a:spLocks noChangeShapeType="1"/>
          </xdr:cNvSpPr>
        </xdr:nvSpPr>
        <xdr:spPr bwMode="auto">
          <a:xfrm rot="16200000" flipV="1">
            <a:off x="1041" y="551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17" name="Line 1423"/>
          <xdr:cNvSpPr>
            <a:spLocks noChangeShapeType="1"/>
          </xdr:cNvSpPr>
        </xdr:nvSpPr>
        <xdr:spPr bwMode="auto">
          <a:xfrm rot="-5400000">
            <a:off x="1041" y="545"/>
            <a:ext cx="6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18" name="Line 1424"/>
          <xdr:cNvSpPr>
            <a:spLocks noChangeShapeType="1"/>
          </xdr:cNvSpPr>
        </xdr:nvSpPr>
        <xdr:spPr bwMode="auto">
          <a:xfrm rot="16200000" flipV="1">
            <a:off x="1041" y="540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19" name="Line 1425"/>
          <xdr:cNvSpPr>
            <a:spLocks noChangeShapeType="1"/>
          </xdr:cNvSpPr>
        </xdr:nvSpPr>
        <xdr:spPr bwMode="auto">
          <a:xfrm rot="-5400000">
            <a:off x="1041" y="535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20" name="Line 1426"/>
          <xdr:cNvSpPr>
            <a:spLocks noChangeShapeType="1"/>
          </xdr:cNvSpPr>
        </xdr:nvSpPr>
        <xdr:spPr bwMode="auto">
          <a:xfrm rot="16200000" flipV="1">
            <a:off x="1047" y="536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21" name="Line 1427"/>
          <xdr:cNvSpPr>
            <a:spLocks noChangeShapeType="1"/>
          </xdr:cNvSpPr>
        </xdr:nvSpPr>
        <xdr:spPr bwMode="auto">
          <a:xfrm rot="-5400000">
            <a:off x="1042" y="539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74</xdr:col>
      <xdr:colOff>104775</xdr:colOff>
      <xdr:row>38</xdr:row>
      <xdr:rowOff>57140</xdr:rowOff>
    </xdr:from>
    <xdr:to>
      <xdr:col>75</xdr:col>
      <xdr:colOff>123825</xdr:colOff>
      <xdr:row>39</xdr:row>
      <xdr:rowOff>200015</xdr:rowOff>
    </xdr:to>
    <xdr:grpSp>
      <xdr:nvGrpSpPr>
        <xdr:cNvPr id="865264" name="Group 1417"/>
        <xdr:cNvGrpSpPr>
          <a:grpSpLocks/>
        </xdr:cNvGrpSpPr>
      </xdr:nvGrpSpPr>
      <xdr:grpSpPr bwMode="auto">
        <a:xfrm>
          <a:off x="26060400" y="8201015"/>
          <a:ext cx="197644" cy="357188"/>
          <a:chOff x="1033" y="537"/>
          <a:chExt cx="21" cy="37"/>
        </a:xfrm>
      </xdr:grpSpPr>
      <xdr:sp macro="" textlink="">
        <xdr:nvSpPr>
          <xdr:cNvPr id="880802" name="Rectangle 1418"/>
          <xdr:cNvSpPr>
            <a:spLocks noChangeArrowheads="1"/>
          </xdr:cNvSpPr>
        </xdr:nvSpPr>
        <xdr:spPr bwMode="auto">
          <a:xfrm rot="-5400000">
            <a:off x="1026" y="545"/>
            <a:ext cx="3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0803" name="Line 1419"/>
          <xdr:cNvSpPr>
            <a:spLocks noChangeShapeType="1"/>
          </xdr:cNvSpPr>
        </xdr:nvSpPr>
        <xdr:spPr bwMode="auto">
          <a:xfrm rot="-5400000">
            <a:off x="1042" y="573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04" name="Line 1420"/>
          <xdr:cNvSpPr>
            <a:spLocks noChangeShapeType="1"/>
          </xdr:cNvSpPr>
        </xdr:nvSpPr>
        <xdr:spPr bwMode="auto">
          <a:xfrm rot="16200000" flipV="1">
            <a:off x="1037" y="565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05" name="Line 1421"/>
          <xdr:cNvSpPr>
            <a:spLocks noChangeShapeType="1"/>
          </xdr:cNvSpPr>
        </xdr:nvSpPr>
        <xdr:spPr bwMode="auto">
          <a:xfrm rot="-5400000">
            <a:off x="1041" y="556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06" name="Line 1422"/>
          <xdr:cNvSpPr>
            <a:spLocks noChangeShapeType="1"/>
          </xdr:cNvSpPr>
        </xdr:nvSpPr>
        <xdr:spPr bwMode="auto">
          <a:xfrm rot="16200000" flipV="1">
            <a:off x="1041" y="551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07" name="Line 1423"/>
          <xdr:cNvSpPr>
            <a:spLocks noChangeShapeType="1"/>
          </xdr:cNvSpPr>
        </xdr:nvSpPr>
        <xdr:spPr bwMode="auto">
          <a:xfrm rot="-5400000">
            <a:off x="1041" y="545"/>
            <a:ext cx="6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08" name="Line 1424"/>
          <xdr:cNvSpPr>
            <a:spLocks noChangeShapeType="1"/>
          </xdr:cNvSpPr>
        </xdr:nvSpPr>
        <xdr:spPr bwMode="auto">
          <a:xfrm rot="16200000" flipV="1">
            <a:off x="1041" y="540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09" name="Line 1425"/>
          <xdr:cNvSpPr>
            <a:spLocks noChangeShapeType="1"/>
          </xdr:cNvSpPr>
        </xdr:nvSpPr>
        <xdr:spPr bwMode="auto">
          <a:xfrm rot="-5400000">
            <a:off x="1041" y="535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10" name="Line 1426"/>
          <xdr:cNvSpPr>
            <a:spLocks noChangeShapeType="1"/>
          </xdr:cNvSpPr>
        </xdr:nvSpPr>
        <xdr:spPr bwMode="auto">
          <a:xfrm rot="16200000" flipV="1">
            <a:off x="1047" y="536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11" name="Line 1427"/>
          <xdr:cNvSpPr>
            <a:spLocks noChangeShapeType="1"/>
          </xdr:cNvSpPr>
        </xdr:nvSpPr>
        <xdr:spPr bwMode="auto">
          <a:xfrm rot="-5400000">
            <a:off x="1042" y="539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114300</xdr:colOff>
      <xdr:row>35</xdr:row>
      <xdr:rowOff>85725</xdr:rowOff>
    </xdr:from>
    <xdr:to>
      <xdr:col>68</xdr:col>
      <xdr:colOff>47625</xdr:colOff>
      <xdr:row>35</xdr:row>
      <xdr:rowOff>85725</xdr:rowOff>
    </xdr:to>
    <xdr:sp macro="" textlink="">
      <xdr:nvSpPr>
        <xdr:cNvPr id="865265" name="Line 1589"/>
        <xdr:cNvSpPr>
          <a:spLocks noChangeShapeType="1"/>
        </xdr:cNvSpPr>
      </xdr:nvSpPr>
      <xdr:spPr bwMode="auto">
        <a:xfrm flipV="1">
          <a:off x="15192375" y="7258050"/>
          <a:ext cx="4762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133350</xdr:colOff>
      <xdr:row>34</xdr:row>
      <xdr:rowOff>180975</xdr:rowOff>
    </xdr:from>
    <xdr:to>
      <xdr:col>68</xdr:col>
      <xdr:colOff>31750</xdr:colOff>
      <xdr:row>35</xdr:row>
      <xdr:rowOff>209550</xdr:rowOff>
    </xdr:to>
    <xdr:grpSp>
      <xdr:nvGrpSpPr>
        <xdr:cNvPr id="865266" name="Group 965"/>
        <xdr:cNvGrpSpPr>
          <a:grpSpLocks/>
        </xdr:cNvGrpSpPr>
      </xdr:nvGrpSpPr>
      <xdr:grpSpPr bwMode="auto">
        <a:xfrm>
          <a:off x="24838819" y="7467600"/>
          <a:ext cx="76994" cy="242888"/>
          <a:chOff x="914" y="812"/>
          <a:chExt cx="8" cy="21"/>
        </a:xfrm>
      </xdr:grpSpPr>
      <xdr:sp macro="" textlink="">
        <xdr:nvSpPr>
          <xdr:cNvPr id="880799" name="Rectangle 966"/>
          <xdr:cNvSpPr>
            <a:spLocks noChangeArrowheads="1"/>
          </xdr:cNvSpPr>
        </xdr:nvSpPr>
        <xdr:spPr bwMode="auto">
          <a:xfrm>
            <a:off x="914" y="812"/>
            <a:ext cx="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0800" name="Line 967"/>
          <xdr:cNvSpPr>
            <a:spLocks noChangeShapeType="1"/>
          </xdr:cNvSpPr>
        </xdr:nvSpPr>
        <xdr:spPr bwMode="auto">
          <a:xfrm>
            <a:off x="914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801" name="Line 968"/>
          <xdr:cNvSpPr>
            <a:spLocks noChangeShapeType="1"/>
          </xdr:cNvSpPr>
        </xdr:nvSpPr>
        <xdr:spPr bwMode="auto">
          <a:xfrm>
            <a:off x="922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68</xdr:col>
      <xdr:colOff>66675</xdr:colOff>
      <xdr:row>35</xdr:row>
      <xdr:rowOff>85725</xdr:rowOff>
    </xdr:from>
    <xdr:to>
      <xdr:col>69</xdr:col>
      <xdr:colOff>104875</xdr:colOff>
      <xdr:row>35</xdr:row>
      <xdr:rowOff>85725</xdr:rowOff>
    </xdr:to>
    <xdr:sp macro="" textlink="">
      <xdr:nvSpPr>
        <xdr:cNvPr id="865267" name="Line 1049"/>
        <xdr:cNvSpPr>
          <a:spLocks noChangeShapeType="1"/>
        </xdr:cNvSpPr>
      </xdr:nvSpPr>
      <xdr:spPr bwMode="auto">
        <a:xfrm flipH="1">
          <a:off x="23637875" y="7642225"/>
          <a:ext cx="216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85725</xdr:colOff>
      <xdr:row>34</xdr:row>
      <xdr:rowOff>238125</xdr:rowOff>
    </xdr:from>
    <xdr:to>
      <xdr:col>71</xdr:col>
      <xdr:colOff>85725</xdr:colOff>
      <xdr:row>35</xdr:row>
      <xdr:rowOff>238125</xdr:rowOff>
    </xdr:to>
    <xdr:grpSp>
      <xdr:nvGrpSpPr>
        <xdr:cNvPr id="865268" name="Group 1592"/>
        <xdr:cNvGrpSpPr>
          <a:grpSpLocks/>
        </xdr:cNvGrpSpPr>
      </xdr:nvGrpSpPr>
      <xdr:grpSpPr bwMode="auto">
        <a:xfrm>
          <a:off x="25148381" y="7496175"/>
          <a:ext cx="357188" cy="214313"/>
          <a:chOff x="850" y="696"/>
          <a:chExt cx="43" cy="21"/>
        </a:xfrm>
      </xdr:grpSpPr>
      <xdr:sp macro="" textlink="">
        <xdr:nvSpPr>
          <xdr:cNvPr id="880788" name="Rectangle 1593"/>
          <xdr:cNvSpPr>
            <a:spLocks noChangeArrowheads="1"/>
          </xdr:cNvSpPr>
        </xdr:nvSpPr>
        <xdr:spPr bwMode="auto">
          <a:xfrm>
            <a:off x="851" y="696"/>
            <a:ext cx="42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880789" name="Group 1594"/>
          <xdr:cNvGrpSpPr>
            <a:grpSpLocks/>
          </xdr:cNvGrpSpPr>
        </xdr:nvGrpSpPr>
        <xdr:grpSpPr bwMode="auto">
          <a:xfrm>
            <a:off x="850" y="696"/>
            <a:ext cx="43" cy="20"/>
            <a:chOff x="793" y="744"/>
            <a:chExt cx="160" cy="36"/>
          </a:xfrm>
        </xdr:grpSpPr>
        <xdr:sp macro="" textlink="">
          <xdr:nvSpPr>
            <xdr:cNvPr id="880790" name="Line 1595"/>
            <xdr:cNvSpPr>
              <a:spLocks noChangeShapeType="1"/>
            </xdr:cNvSpPr>
          </xdr:nvSpPr>
          <xdr:spPr bwMode="auto">
            <a:xfrm>
              <a:off x="793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91" name="Line 1596"/>
            <xdr:cNvSpPr>
              <a:spLocks noChangeShapeType="1"/>
            </xdr:cNvSpPr>
          </xdr:nvSpPr>
          <xdr:spPr bwMode="auto">
            <a:xfrm flipV="1">
              <a:off x="807" y="744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92" name="Line 1597"/>
            <xdr:cNvSpPr>
              <a:spLocks noChangeShapeType="1"/>
            </xdr:cNvSpPr>
          </xdr:nvSpPr>
          <xdr:spPr bwMode="auto">
            <a:xfrm>
              <a:off x="818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93" name="Line 1598"/>
            <xdr:cNvSpPr>
              <a:spLocks noChangeShapeType="1"/>
            </xdr:cNvSpPr>
          </xdr:nvSpPr>
          <xdr:spPr bwMode="auto">
            <a:xfrm flipV="1">
              <a:off x="840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94" name="Line 1599"/>
            <xdr:cNvSpPr>
              <a:spLocks noChangeShapeType="1"/>
            </xdr:cNvSpPr>
          </xdr:nvSpPr>
          <xdr:spPr bwMode="auto">
            <a:xfrm>
              <a:off x="862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95" name="Line 1600"/>
            <xdr:cNvSpPr>
              <a:spLocks noChangeShapeType="1"/>
            </xdr:cNvSpPr>
          </xdr:nvSpPr>
          <xdr:spPr bwMode="auto">
            <a:xfrm flipV="1">
              <a:off x="884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96" name="Line 1601"/>
            <xdr:cNvSpPr>
              <a:spLocks noChangeShapeType="1"/>
            </xdr:cNvSpPr>
          </xdr:nvSpPr>
          <xdr:spPr bwMode="auto">
            <a:xfrm>
              <a:off x="906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97" name="Line 1602"/>
            <xdr:cNvSpPr>
              <a:spLocks noChangeShapeType="1"/>
            </xdr:cNvSpPr>
          </xdr:nvSpPr>
          <xdr:spPr bwMode="auto">
            <a:xfrm flipV="1">
              <a:off x="928" y="762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98" name="Line 1603"/>
            <xdr:cNvSpPr>
              <a:spLocks noChangeShapeType="1"/>
            </xdr:cNvSpPr>
          </xdr:nvSpPr>
          <xdr:spPr bwMode="auto">
            <a:xfrm>
              <a:off x="939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71</xdr:col>
      <xdr:colOff>76200</xdr:colOff>
      <xdr:row>35</xdr:row>
      <xdr:rowOff>85725</xdr:rowOff>
    </xdr:from>
    <xdr:to>
      <xdr:col>73</xdr:col>
      <xdr:colOff>0</xdr:colOff>
      <xdr:row>35</xdr:row>
      <xdr:rowOff>85725</xdr:rowOff>
    </xdr:to>
    <xdr:sp macro="" textlink="">
      <xdr:nvSpPr>
        <xdr:cNvPr id="865269" name="Line 792"/>
        <xdr:cNvSpPr>
          <a:spLocks noChangeShapeType="1"/>
        </xdr:cNvSpPr>
      </xdr:nvSpPr>
      <xdr:spPr bwMode="auto">
        <a:xfrm flipH="1">
          <a:off x="16240125" y="7258050"/>
          <a:ext cx="2857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180975</xdr:colOff>
      <xdr:row>35</xdr:row>
      <xdr:rowOff>85725</xdr:rowOff>
    </xdr:from>
    <xdr:to>
      <xdr:col>72</xdr:col>
      <xdr:colOff>180975</xdr:colOff>
      <xdr:row>37</xdr:row>
      <xdr:rowOff>57150</xdr:rowOff>
    </xdr:to>
    <xdr:sp macro="" textlink="">
      <xdr:nvSpPr>
        <xdr:cNvPr id="865270" name="Line 803"/>
        <xdr:cNvSpPr>
          <a:spLocks noChangeShapeType="1"/>
        </xdr:cNvSpPr>
      </xdr:nvSpPr>
      <xdr:spPr bwMode="auto">
        <a:xfrm>
          <a:off x="16525875" y="7258050"/>
          <a:ext cx="0" cy="4381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81643</xdr:colOff>
      <xdr:row>37</xdr:row>
      <xdr:rowOff>61233</xdr:rowOff>
    </xdr:from>
    <xdr:to>
      <xdr:col>75</xdr:col>
      <xdr:colOff>20410</xdr:colOff>
      <xdr:row>37</xdr:row>
      <xdr:rowOff>61233</xdr:rowOff>
    </xdr:to>
    <xdr:sp macro="" textlink="">
      <xdr:nvSpPr>
        <xdr:cNvPr id="865271" name="Line 1440"/>
        <xdr:cNvSpPr>
          <a:spLocks noChangeShapeType="1"/>
        </xdr:cNvSpPr>
      </xdr:nvSpPr>
      <xdr:spPr bwMode="auto">
        <a:xfrm flipH="1">
          <a:off x="25336500" y="7864929"/>
          <a:ext cx="1040946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183695</xdr:colOff>
      <xdr:row>46</xdr:row>
      <xdr:rowOff>89809</xdr:rowOff>
    </xdr:from>
    <xdr:to>
      <xdr:col>75</xdr:col>
      <xdr:colOff>31294</xdr:colOff>
      <xdr:row>46</xdr:row>
      <xdr:rowOff>89809</xdr:rowOff>
    </xdr:to>
    <xdr:sp macro="" textlink="">
      <xdr:nvSpPr>
        <xdr:cNvPr id="865272" name="Line 1049"/>
        <xdr:cNvSpPr>
          <a:spLocks noChangeShapeType="1"/>
        </xdr:cNvSpPr>
      </xdr:nvSpPr>
      <xdr:spPr bwMode="auto">
        <a:xfrm flipH="1">
          <a:off x="25989641" y="9791702"/>
          <a:ext cx="398689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133350</xdr:colOff>
      <xdr:row>8</xdr:row>
      <xdr:rowOff>171450</xdr:rowOff>
    </xdr:from>
    <xdr:to>
      <xdr:col>56</xdr:col>
      <xdr:colOff>133350</xdr:colOff>
      <xdr:row>16</xdr:row>
      <xdr:rowOff>142875</xdr:rowOff>
    </xdr:to>
    <xdr:sp macro="" textlink="">
      <xdr:nvSpPr>
        <xdr:cNvPr id="865273" name="Line 896"/>
        <xdr:cNvSpPr>
          <a:spLocks noChangeShapeType="1"/>
        </xdr:cNvSpPr>
      </xdr:nvSpPr>
      <xdr:spPr bwMode="auto">
        <a:xfrm>
          <a:off x="13582650" y="1828800"/>
          <a:ext cx="0" cy="16192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47625</xdr:colOff>
      <xdr:row>28</xdr:row>
      <xdr:rowOff>28575</xdr:rowOff>
    </xdr:from>
    <xdr:to>
      <xdr:col>41</xdr:col>
      <xdr:colOff>47625</xdr:colOff>
      <xdr:row>38</xdr:row>
      <xdr:rowOff>76200</xdr:rowOff>
    </xdr:to>
    <xdr:sp macro="" textlink="">
      <xdr:nvSpPr>
        <xdr:cNvPr id="865274" name="Line 844"/>
        <xdr:cNvSpPr>
          <a:spLocks noChangeShapeType="1"/>
        </xdr:cNvSpPr>
      </xdr:nvSpPr>
      <xdr:spPr bwMode="auto">
        <a:xfrm flipV="1">
          <a:off x="10782300" y="5724525"/>
          <a:ext cx="0" cy="2200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27</xdr:row>
      <xdr:rowOff>133350</xdr:rowOff>
    </xdr:from>
    <xdr:to>
      <xdr:col>38</xdr:col>
      <xdr:colOff>19050</xdr:colOff>
      <xdr:row>28</xdr:row>
      <xdr:rowOff>161925</xdr:rowOff>
    </xdr:to>
    <xdr:grpSp>
      <xdr:nvGrpSpPr>
        <xdr:cNvPr id="865275" name="Group 1141"/>
        <xdr:cNvGrpSpPr>
          <a:grpSpLocks/>
        </xdr:cNvGrpSpPr>
      </xdr:nvGrpSpPr>
      <xdr:grpSpPr bwMode="auto">
        <a:xfrm>
          <a:off x="19188113" y="5919788"/>
          <a:ext cx="357187" cy="242887"/>
          <a:chOff x="850" y="696"/>
          <a:chExt cx="43" cy="21"/>
        </a:xfrm>
      </xdr:grpSpPr>
      <xdr:sp macro="" textlink="">
        <xdr:nvSpPr>
          <xdr:cNvPr id="880777" name="Rectangle 1142"/>
          <xdr:cNvSpPr>
            <a:spLocks noChangeArrowheads="1"/>
          </xdr:cNvSpPr>
        </xdr:nvSpPr>
        <xdr:spPr bwMode="auto">
          <a:xfrm>
            <a:off x="851" y="696"/>
            <a:ext cx="42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880778" name="Group 1143"/>
          <xdr:cNvGrpSpPr>
            <a:grpSpLocks/>
          </xdr:cNvGrpSpPr>
        </xdr:nvGrpSpPr>
        <xdr:grpSpPr bwMode="auto">
          <a:xfrm>
            <a:off x="850" y="696"/>
            <a:ext cx="43" cy="20"/>
            <a:chOff x="793" y="744"/>
            <a:chExt cx="160" cy="36"/>
          </a:xfrm>
        </xdr:grpSpPr>
        <xdr:sp macro="" textlink="">
          <xdr:nvSpPr>
            <xdr:cNvPr id="880779" name="Line 1144"/>
            <xdr:cNvSpPr>
              <a:spLocks noChangeShapeType="1"/>
            </xdr:cNvSpPr>
          </xdr:nvSpPr>
          <xdr:spPr bwMode="auto">
            <a:xfrm>
              <a:off x="793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80" name="Line 1145"/>
            <xdr:cNvSpPr>
              <a:spLocks noChangeShapeType="1"/>
            </xdr:cNvSpPr>
          </xdr:nvSpPr>
          <xdr:spPr bwMode="auto">
            <a:xfrm flipV="1">
              <a:off x="807" y="744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81" name="Line 1146"/>
            <xdr:cNvSpPr>
              <a:spLocks noChangeShapeType="1"/>
            </xdr:cNvSpPr>
          </xdr:nvSpPr>
          <xdr:spPr bwMode="auto">
            <a:xfrm>
              <a:off x="818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82" name="Line 1147"/>
            <xdr:cNvSpPr>
              <a:spLocks noChangeShapeType="1"/>
            </xdr:cNvSpPr>
          </xdr:nvSpPr>
          <xdr:spPr bwMode="auto">
            <a:xfrm flipV="1">
              <a:off x="840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83" name="Line 1148"/>
            <xdr:cNvSpPr>
              <a:spLocks noChangeShapeType="1"/>
            </xdr:cNvSpPr>
          </xdr:nvSpPr>
          <xdr:spPr bwMode="auto">
            <a:xfrm>
              <a:off x="862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84" name="Line 1149"/>
            <xdr:cNvSpPr>
              <a:spLocks noChangeShapeType="1"/>
            </xdr:cNvSpPr>
          </xdr:nvSpPr>
          <xdr:spPr bwMode="auto">
            <a:xfrm flipV="1">
              <a:off x="884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85" name="Line 1150"/>
            <xdr:cNvSpPr>
              <a:spLocks noChangeShapeType="1"/>
            </xdr:cNvSpPr>
          </xdr:nvSpPr>
          <xdr:spPr bwMode="auto">
            <a:xfrm>
              <a:off x="906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86" name="Line 1151"/>
            <xdr:cNvSpPr>
              <a:spLocks noChangeShapeType="1"/>
            </xdr:cNvSpPr>
          </xdr:nvSpPr>
          <xdr:spPr bwMode="auto">
            <a:xfrm flipV="1">
              <a:off x="928" y="762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87" name="Line 1152"/>
            <xdr:cNvSpPr>
              <a:spLocks noChangeShapeType="1"/>
            </xdr:cNvSpPr>
          </xdr:nvSpPr>
          <xdr:spPr bwMode="auto">
            <a:xfrm>
              <a:off x="939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33</xdr:col>
      <xdr:colOff>9525</xdr:colOff>
      <xdr:row>34</xdr:row>
      <xdr:rowOff>133350</xdr:rowOff>
    </xdr:from>
    <xdr:to>
      <xdr:col>33</xdr:col>
      <xdr:colOff>9525</xdr:colOff>
      <xdr:row>50</xdr:row>
      <xdr:rowOff>142875</xdr:rowOff>
    </xdr:to>
    <xdr:sp macro="" textlink="">
      <xdr:nvSpPr>
        <xdr:cNvPr id="865276" name="Line 1205"/>
        <xdr:cNvSpPr>
          <a:spLocks noChangeShapeType="1"/>
        </xdr:cNvSpPr>
      </xdr:nvSpPr>
      <xdr:spPr bwMode="auto">
        <a:xfrm flipV="1">
          <a:off x="18611850" y="7258050"/>
          <a:ext cx="0" cy="33623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34</xdr:row>
      <xdr:rowOff>123825</xdr:rowOff>
    </xdr:from>
    <xdr:to>
      <xdr:col>43</xdr:col>
      <xdr:colOff>28575</xdr:colOff>
      <xdr:row>34</xdr:row>
      <xdr:rowOff>123825</xdr:rowOff>
    </xdr:to>
    <xdr:cxnSp macro="">
      <xdr:nvCxnSpPr>
        <xdr:cNvPr id="865277" name="直線コネクタ 487"/>
        <xdr:cNvCxnSpPr>
          <a:cxnSpLocks noChangeShapeType="1"/>
        </xdr:cNvCxnSpPr>
      </xdr:nvCxnSpPr>
      <xdr:spPr bwMode="auto">
        <a:xfrm>
          <a:off x="9286875" y="7038975"/>
          <a:ext cx="18383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57</xdr:col>
      <xdr:colOff>76200</xdr:colOff>
      <xdr:row>25</xdr:row>
      <xdr:rowOff>44450</xdr:rowOff>
    </xdr:from>
    <xdr:to>
      <xdr:col>59</xdr:col>
      <xdr:colOff>85725</xdr:colOff>
      <xdr:row>26</xdr:row>
      <xdr:rowOff>15875</xdr:rowOff>
    </xdr:to>
    <xdr:grpSp>
      <xdr:nvGrpSpPr>
        <xdr:cNvPr id="865278" name="Group 1454"/>
        <xdr:cNvGrpSpPr>
          <a:grpSpLocks/>
        </xdr:cNvGrpSpPr>
      </xdr:nvGrpSpPr>
      <xdr:grpSpPr bwMode="auto">
        <a:xfrm rot="5400000" flipV="1">
          <a:off x="23086219" y="5311775"/>
          <a:ext cx="185737" cy="366713"/>
          <a:chOff x="466" y="236"/>
          <a:chExt cx="16" cy="32"/>
        </a:xfrm>
      </xdr:grpSpPr>
      <xdr:sp macro="" textlink="">
        <xdr:nvSpPr>
          <xdr:cNvPr id="880774" name="Line 1455"/>
          <xdr:cNvSpPr>
            <a:spLocks noChangeShapeType="1"/>
          </xdr:cNvSpPr>
        </xdr:nvSpPr>
        <xdr:spPr bwMode="auto">
          <a:xfrm>
            <a:off x="474" y="236"/>
            <a:ext cx="0" cy="3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75" name="AutoShape 1456"/>
          <xdr:cNvSpPr>
            <a:spLocks noChangeArrowheads="1"/>
          </xdr:cNvSpPr>
        </xdr:nvSpPr>
        <xdr:spPr bwMode="auto">
          <a:xfrm>
            <a:off x="466" y="244"/>
            <a:ext cx="16" cy="14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80776" name="Line 1457"/>
          <xdr:cNvSpPr>
            <a:spLocks noChangeShapeType="1"/>
          </xdr:cNvSpPr>
        </xdr:nvSpPr>
        <xdr:spPr bwMode="auto">
          <a:xfrm>
            <a:off x="466" y="244"/>
            <a:ext cx="1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55</xdr:col>
      <xdr:colOff>85725</xdr:colOff>
      <xdr:row>46</xdr:row>
      <xdr:rowOff>133350</xdr:rowOff>
    </xdr:from>
    <xdr:to>
      <xdr:col>55</xdr:col>
      <xdr:colOff>85725</xdr:colOff>
      <xdr:row>48</xdr:row>
      <xdr:rowOff>161925</xdr:rowOff>
    </xdr:to>
    <xdr:sp macro="" textlink="">
      <xdr:nvSpPr>
        <xdr:cNvPr id="865279" name="Line 1458"/>
        <xdr:cNvSpPr>
          <a:spLocks noChangeShapeType="1"/>
        </xdr:cNvSpPr>
      </xdr:nvSpPr>
      <xdr:spPr bwMode="auto">
        <a:xfrm>
          <a:off x="13354050" y="9725025"/>
          <a:ext cx="0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85725</xdr:colOff>
      <xdr:row>46</xdr:row>
      <xdr:rowOff>161925</xdr:rowOff>
    </xdr:from>
    <xdr:to>
      <xdr:col>55</xdr:col>
      <xdr:colOff>85725</xdr:colOff>
      <xdr:row>50</xdr:row>
      <xdr:rowOff>142875</xdr:rowOff>
    </xdr:to>
    <xdr:sp macro="" textlink="">
      <xdr:nvSpPr>
        <xdr:cNvPr id="880640" name="Line 1154"/>
        <xdr:cNvSpPr>
          <a:spLocks noChangeShapeType="1"/>
        </xdr:cNvSpPr>
      </xdr:nvSpPr>
      <xdr:spPr bwMode="auto">
        <a:xfrm>
          <a:off x="13354050" y="9753600"/>
          <a:ext cx="0" cy="7143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56</xdr:col>
      <xdr:colOff>96490</xdr:colOff>
      <xdr:row>22</xdr:row>
      <xdr:rowOff>104757</xdr:rowOff>
    </xdr:from>
    <xdr:ext cx="515206" cy="200055"/>
    <xdr:sp macro="" textlink="">
      <xdr:nvSpPr>
        <xdr:cNvPr id="560" name="Rectangle 1132"/>
        <xdr:cNvSpPr>
          <a:spLocks noChangeArrowheads="1"/>
        </xdr:cNvSpPr>
      </xdr:nvSpPr>
      <xdr:spPr bwMode="auto">
        <a:xfrm>
          <a:off x="22861240" y="4714857"/>
          <a:ext cx="515206" cy="2000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To CS1</a:t>
          </a:r>
          <a:endParaRPr lang="ja-JP" alt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58</xdr:col>
      <xdr:colOff>90655</xdr:colOff>
      <xdr:row>45</xdr:row>
      <xdr:rowOff>141430</xdr:rowOff>
    </xdr:from>
    <xdr:ext cx="366126" cy="353943"/>
    <xdr:sp macro="" textlink="">
      <xdr:nvSpPr>
        <xdr:cNvPr id="561" name="Rectangle 1132"/>
        <xdr:cNvSpPr>
          <a:spLocks noChangeArrowheads="1"/>
        </xdr:cNvSpPr>
      </xdr:nvSpPr>
      <xdr:spPr bwMode="auto">
        <a:xfrm>
          <a:off x="23123296" y="9517602"/>
          <a:ext cx="366126" cy="3539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From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CS1</a:t>
          </a:r>
          <a:endParaRPr lang="ja-JP" alt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63</xdr:col>
      <xdr:colOff>80986</xdr:colOff>
      <xdr:row>23</xdr:row>
      <xdr:rowOff>11905</xdr:rowOff>
    </xdr:from>
    <xdr:to>
      <xdr:col>64</xdr:col>
      <xdr:colOff>100036</xdr:colOff>
      <xdr:row>24</xdr:row>
      <xdr:rowOff>164305</xdr:rowOff>
    </xdr:to>
    <xdr:grpSp>
      <xdr:nvGrpSpPr>
        <xdr:cNvPr id="880644" name="Group 1592"/>
        <xdr:cNvGrpSpPr>
          <a:grpSpLocks/>
        </xdr:cNvGrpSpPr>
      </xdr:nvGrpSpPr>
      <xdr:grpSpPr bwMode="auto">
        <a:xfrm rot="5400000">
          <a:off x="23987546" y="5025627"/>
          <a:ext cx="366712" cy="197644"/>
          <a:chOff x="850" y="696"/>
          <a:chExt cx="43" cy="21"/>
        </a:xfrm>
      </xdr:grpSpPr>
      <xdr:sp macro="" textlink="">
        <xdr:nvSpPr>
          <xdr:cNvPr id="880760" name="Rectangle 1593"/>
          <xdr:cNvSpPr>
            <a:spLocks noChangeArrowheads="1"/>
          </xdr:cNvSpPr>
        </xdr:nvSpPr>
        <xdr:spPr bwMode="auto">
          <a:xfrm>
            <a:off x="851" y="696"/>
            <a:ext cx="42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880761" name="Group 1594"/>
          <xdr:cNvGrpSpPr>
            <a:grpSpLocks/>
          </xdr:cNvGrpSpPr>
        </xdr:nvGrpSpPr>
        <xdr:grpSpPr bwMode="auto">
          <a:xfrm>
            <a:off x="850" y="696"/>
            <a:ext cx="43" cy="20"/>
            <a:chOff x="793" y="744"/>
            <a:chExt cx="160" cy="36"/>
          </a:xfrm>
        </xdr:grpSpPr>
        <xdr:sp macro="" textlink="">
          <xdr:nvSpPr>
            <xdr:cNvPr id="880762" name="Line 1595"/>
            <xdr:cNvSpPr>
              <a:spLocks noChangeShapeType="1"/>
            </xdr:cNvSpPr>
          </xdr:nvSpPr>
          <xdr:spPr bwMode="auto">
            <a:xfrm>
              <a:off x="793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63" name="Line 1596"/>
            <xdr:cNvSpPr>
              <a:spLocks noChangeShapeType="1"/>
            </xdr:cNvSpPr>
          </xdr:nvSpPr>
          <xdr:spPr bwMode="auto">
            <a:xfrm flipV="1">
              <a:off x="807" y="744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64" name="Line 1597"/>
            <xdr:cNvSpPr>
              <a:spLocks noChangeShapeType="1"/>
            </xdr:cNvSpPr>
          </xdr:nvSpPr>
          <xdr:spPr bwMode="auto">
            <a:xfrm>
              <a:off x="818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65" name="Line 1598"/>
            <xdr:cNvSpPr>
              <a:spLocks noChangeShapeType="1"/>
            </xdr:cNvSpPr>
          </xdr:nvSpPr>
          <xdr:spPr bwMode="auto">
            <a:xfrm flipV="1">
              <a:off x="840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66" name="Line 1599"/>
            <xdr:cNvSpPr>
              <a:spLocks noChangeShapeType="1"/>
            </xdr:cNvSpPr>
          </xdr:nvSpPr>
          <xdr:spPr bwMode="auto">
            <a:xfrm>
              <a:off x="862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67" name="Line 1600"/>
            <xdr:cNvSpPr>
              <a:spLocks noChangeShapeType="1"/>
            </xdr:cNvSpPr>
          </xdr:nvSpPr>
          <xdr:spPr bwMode="auto">
            <a:xfrm flipV="1">
              <a:off x="884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68" name="Line 1601"/>
            <xdr:cNvSpPr>
              <a:spLocks noChangeShapeType="1"/>
            </xdr:cNvSpPr>
          </xdr:nvSpPr>
          <xdr:spPr bwMode="auto">
            <a:xfrm>
              <a:off x="906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69" name="Line 1602"/>
            <xdr:cNvSpPr>
              <a:spLocks noChangeShapeType="1"/>
            </xdr:cNvSpPr>
          </xdr:nvSpPr>
          <xdr:spPr bwMode="auto">
            <a:xfrm flipV="1">
              <a:off x="928" y="762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770" name="Line 1603"/>
            <xdr:cNvSpPr>
              <a:spLocks noChangeShapeType="1"/>
            </xdr:cNvSpPr>
          </xdr:nvSpPr>
          <xdr:spPr bwMode="auto">
            <a:xfrm>
              <a:off x="939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56</xdr:col>
      <xdr:colOff>150019</xdr:colOff>
      <xdr:row>46</xdr:row>
      <xdr:rowOff>133350</xdr:rowOff>
    </xdr:from>
    <xdr:to>
      <xdr:col>58</xdr:col>
      <xdr:colOff>76200</xdr:colOff>
      <xdr:row>46</xdr:row>
      <xdr:rowOff>133350</xdr:rowOff>
    </xdr:to>
    <xdr:sp macro="" textlink="">
      <xdr:nvSpPr>
        <xdr:cNvPr id="880645" name="Line 1138"/>
        <xdr:cNvSpPr>
          <a:spLocks noChangeShapeType="1"/>
        </xdr:cNvSpPr>
      </xdr:nvSpPr>
      <xdr:spPr bwMode="auto">
        <a:xfrm>
          <a:off x="22825472" y="9717881"/>
          <a:ext cx="283369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18</xdr:row>
      <xdr:rowOff>180975</xdr:rowOff>
    </xdr:from>
    <xdr:to>
      <xdr:col>55</xdr:col>
      <xdr:colOff>19050</xdr:colOff>
      <xdr:row>20</xdr:row>
      <xdr:rowOff>161925</xdr:rowOff>
    </xdr:to>
    <xdr:sp macro="" textlink="">
      <xdr:nvSpPr>
        <xdr:cNvPr id="880647" name="Line 803"/>
        <xdr:cNvSpPr>
          <a:spLocks noChangeShapeType="1"/>
        </xdr:cNvSpPr>
      </xdr:nvSpPr>
      <xdr:spPr bwMode="auto">
        <a:xfrm>
          <a:off x="13287375" y="3857625"/>
          <a:ext cx="0" cy="3619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104775</xdr:colOff>
      <xdr:row>22</xdr:row>
      <xdr:rowOff>25400</xdr:rowOff>
    </xdr:from>
    <xdr:to>
      <xdr:col>55</xdr:col>
      <xdr:colOff>123825</xdr:colOff>
      <xdr:row>23</xdr:row>
      <xdr:rowOff>155575</xdr:rowOff>
    </xdr:to>
    <xdr:grpSp>
      <xdr:nvGrpSpPr>
        <xdr:cNvPr id="880648" name="Group 1406"/>
        <xdr:cNvGrpSpPr>
          <a:grpSpLocks/>
        </xdr:cNvGrpSpPr>
      </xdr:nvGrpSpPr>
      <xdr:grpSpPr bwMode="auto">
        <a:xfrm>
          <a:off x="22488525" y="4740275"/>
          <a:ext cx="197644" cy="344488"/>
          <a:chOff x="1033" y="537"/>
          <a:chExt cx="21" cy="37"/>
        </a:xfrm>
      </xdr:grpSpPr>
      <xdr:sp macro="" textlink="">
        <xdr:nvSpPr>
          <xdr:cNvPr id="880750" name="Rectangle 1407"/>
          <xdr:cNvSpPr>
            <a:spLocks noChangeArrowheads="1"/>
          </xdr:cNvSpPr>
        </xdr:nvSpPr>
        <xdr:spPr bwMode="auto">
          <a:xfrm rot="-5400000">
            <a:off x="1026" y="545"/>
            <a:ext cx="3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0751" name="Line 1408"/>
          <xdr:cNvSpPr>
            <a:spLocks noChangeShapeType="1"/>
          </xdr:cNvSpPr>
        </xdr:nvSpPr>
        <xdr:spPr bwMode="auto">
          <a:xfrm rot="-5400000">
            <a:off x="1042" y="573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52" name="Line 1409"/>
          <xdr:cNvSpPr>
            <a:spLocks noChangeShapeType="1"/>
          </xdr:cNvSpPr>
        </xdr:nvSpPr>
        <xdr:spPr bwMode="auto">
          <a:xfrm rot="16200000" flipV="1">
            <a:off x="1037" y="565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53" name="Line 1410"/>
          <xdr:cNvSpPr>
            <a:spLocks noChangeShapeType="1"/>
          </xdr:cNvSpPr>
        </xdr:nvSpPr>
        <xdr:spPr bwMode="auto">
          <a:xfrm rot="-5400000">
            <a:off x="1041" y="556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54" name="Line 1411"/>
          <xdr:cNvSpPr>
            <a:spLocks noChangeShapeType="1"/>
          </xdr:cNvSpPr>
        </xdr:nvSpPr>
        <xdr:spPr bwMode="auto">
          <a:xfrm rot="16200000" flipV="1">
            <a:off x="1041" y="551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55" name="Line 1412"/>
          <xdr:cNvSpPr>
            <a:spLocks noChangeShapeType="1"/>
          </xdr:cNvSpPr>
        </xdr:nvSpPr>
        <xdr:spPr bwMode="auto">
          <a:xfrm rot="-5400000">
            <a:off x="1041" y="545"/>
            <a:ext cx="6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56" name="Line 1413"/>
          <xdr:cNvSpPr>
            <a:spLocks noChangeShapeType="1"/>
          </xdr:cNvSpPr>
        </xdr:nvSpPr>
        <xdr:spPr bwMode="auto">
          <a:xfrm rot="16200000" flipV="1">
            <a:off x="1041" y="540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57" name="Line 1414"/>
          <xdr:cNvSpPr>
            <a:spLocks noChangeShapeType="1"/>
          </xdr:cNvSpPr>
        </xdr:nvSpPr>
        <xdr:spPr bwMode="auto">
          <a:xfrm rot="-5400000">
            <a:off x="1041" y="535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58" name="Line 1415"/>
          <xdr:cNvSpPr>
            <a:spLocks noChangeShapeType="1"/>
          </xdr:cNvSpPr>
        </xdr:nvSpPr>
        <xdr:spPr bwMode="auto">
          <a:xfrm rot="16200000" flipV="1">
            <a:off x="1047" y="536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59" name="Line 1416"/>
          <xdr:cNvSpPr>
            <a:spLocks noChangeShapeType="1"/>
          </xdr:cNvSpPr>
        </xdr:nvSpPr>
        <xdr:spPr bwMode="auto">
          <a:xfrm rot="-5400000">
            <a:off x="1042" y="539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47</xdr:col>
      <xdr:colOff>76200</xdr:colOff>
      <xdr:row>15</xdr:row>
      <xdr:rowOff>120650</xdr:rowOff>
    </xdr:from>
    <xdr:to>
      <xdr:col>49</xdr:col>
      <xdr:colOff>95250</xdr:colOff>
      <xdr:row>17</xdr:row>
      <xdr:rowOff>73025</xdr:rowOff>
    </xdr:to>
    <xdr:grpSp>
      <xdr:nvGrpSpPr>
        <xdr:cNvPr id="880649" name="グループ化 1"/>
        <xdr:cNvGrpSpPr>
          <a:grpSpLocks/>
        </xdr:cNvGrpSpPr>
      </xdr:nvGrpSpPr>
      <xdr:grpSpPr bwMode="auto">
        <a:xfrm>
          <a:off x="21209794" y="3335338"/>
          <a:ext cx="376237" cy="381000"/>
          <a:chOff x="12030075" y="3100385"/>
          <a:chExt cx="285751" cy="328894"/>
        </a:xfrm>
      </xdr:grpSpPr>
      <xdr:sp macro="" textlink="">
        <xdr:nvSpPr>
          <xdr:cNvPr id="880746" name="Line 1113"/>
          <xdr:cNvSpPr>
            <a:spLocks noChangeShapeType="1"/>
          </xdr:cNvSpPr>
        </xdr:nvSpPr>
        <xdr:spPr bwMode="auto">
          <a:xfrm>
            <a:off x="12162518" y="3256287"/>
            <a:ext cx="153308" cy="172992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lg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47" name="Line 1111"/>
          <xdr:cNvSpPr>
            <a:spLocks noChangeShapeType="1"/>
          </xdr:cNvSpPr>
        </xdr:nvSpPr>
        <xdr:spPr bwMode="auto">
          <a:xfrm flipH="1">
            <a:off x="12177575" y="3121602"/>
            <a:ext cx="120789" cy="13620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48" name="Line 1112"/>
          <xdr:cNvSpPr>
            <a:spLocks noChangeShapeType="1"/>
          </xdr:cNvSpPr>
        </xdr:nvSpPr>
        <xdr:spPr bwMode="auto">
          <a:xfrm flipH="1">
            <a:off x="12030075" y="3265437"/>
            <a:ext cx="135210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49" name="Line 1112"/>
          <xdr:cNvSpPr>
            <a:spLocks noChangeShapeType="1"/>
          </xdr:cNvSpPr>
        </xdr:nvSpPr>
        <xdr:spPr bwMode="auto">
          <a:xfrm flipH="1">
            <a:off x="12161187" y="3100385"/>
            <a:ext cx="0" cy="32400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43</xdr:col>
      <xdr:colOff>38100</xdr:colOff>
      <xdr:row>37</xdr:row>
      <xdr:rowOff>190500</xdr:rowOff>
    </xdr:from>
    <xdr:to>
      <xdr:col>43</xdr:col>
      <xdr:colOff>161925</xdr:colOff>
      <xdr:row>38</xdr:row>
      <xdr:rowOff>171450</xdr:rowOff>
    </xdr:to>
    <xdr:sp macro="" textlink="">
      <xdr:nvSpPr>
        <xdr:cNvPr id="880653" name="Rectangle 865"/>
        <xdr:cNvSpPr>
          <a:spLocks noChangeArrowheads="1"/>
        </xdr:cNvSpPr>
      </xdr:nvSpPr>
      <xdr:spPr bwMode="auto">
        <a:xfrm>
          <a:off x="11134725" y="7829550"/>
          <a:ext cx="1238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47625</xdr:colOff>
      <xdr:row>34</xdr:row>
      <xdr:rowOff>0</xdr:rowOff>
    </xdr:from>
    <xdr:to>
      <xdr:col>53</xdr:col>
      <xdr:colOff>171450</xdr:colOff>
      <xdr:row>34</xdr:row>
      <xdr:rowOff>180975</xdr:rowOff>
    </xdr:to>
    <xdr:sp macro="" textlink="">
      <xdr:nvSpPr>
        <xdr:cNvPr id="880654" name="Rectangle 865"/>
        <xdr:cNvSpPr>
          <a:spLocks noChangeArrowheads="1"/>
        </xdr:cNvSpPr>
      </xdr:nvSpPr>
      <xdr:spPr bwMode="auto">
        <a:xfrm>
          <a:off x="12954000" y="6915150"/>
          <a:ext cx="123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47625</xdr:colOff>
      <xdr:row>38</xdr:row>
      <xdr:rowOff>9525</xdr:rowOff>
    </xdr:from>
    <xdr:to>
      <xdr:col>53</xdr:col>
      <xdr:colOff>171450</xdr:colOff>
      <xdr:row>38</xdr:row>
      <xdr:rowOff>190500</xdr:rowOff>
    </xdr:to>
    <xdr:sp macro="" textlink="">
      <xdr:nvSpPr>
        <xdr:cNvPr id="880655" name="Rectangle 865"/>
        <xdr:cNvSpPr>
          <a:spLocks noChangeArrowheads="1"/>
        </xdr:cNvSpPr>
      </xdr:nvSpPr>
      <xdr:spPr bwMode="auto">
        <a:xfrm>
          <a:off x="12954000" y="7858125"/>
          <a:ext cx="123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47625</xdr:colOff>
      <xdr:row>42</xdr:row>
      <xdr:rowOff>66675</xdr:rowOff>
    </xdr:from>
    <xdr:to>
      <xdr:col>53</xdr:col>
      <xdr:colOff>171450</xdr:colOff>
      <xdr:row>43</xdr:row>
      <xdr:rowOff>66675</xdr:rowOff>
    </xdr:to>
    <xdr:sp macro="" textlink="">
      <xdr:nvSpPr>
        <xdr:cNvPr id="880656" name="Rectangle 865"/>
        <xdr:cNvSpPr>
          <a:spLocks noChangeArrowheads="1"/>
        </xdr:cNvSpPr>
      </xdr:nvSpPr>
      <xdr:spPr bwMode="auto">
        <a:xfrm>
          <a:off x="12954000" y="8782050"/>
          <a:ext cx="1238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47625</xdr:colOff>
      <xdr:row>46</xdr:row>
      <xdr:rowOff>28575</xdr:rowOff>
    </xdr:from>
    <xdr:to>
      <xdr:col>53</xdr:col>
      <xdr:colOff>171450</xdr:colOff>
      <xdr:row>47</xdr:row>
      <xdr:rowOff>28575</xdr:rowOff>
    </xdr:to>
    <xdr:sp macro="" textlink="">
      <xdr:nvSpPr>
        <xdr:cNvPr id="880657" name="Rectangle 865"/>
        <xdr:cNvSpPr>
          <a:spLocks noChangeArrowheads="1"/>
        </xdr:cNvSpPr>
      </xdr:nvSpPr>
      <xdr:spPr bwMode="auto">
        <a:xfrm>
          <a:off x="12954000" y="9620250"/>
          <a:ext cx="123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38100</xdr:colOff>
      <xdr:row>42</xdr:row>
      <xdr:rowOff>19050</xdr:rowOff>
    </xdr:from>
    <xdr:to>
      <xdr:col>43</xdr:col>
      <xdr:colOff>161925</xdr:colOff>
      <xdr:row>43</xdr:row>
      <xdr:rowOff>19050</xdr:rowOff>
    </xdr:to>
    <xdr:sp macro="" textlink="">
      <xdr:nvSpPr>
        <xdr:cNvPr id="880658" name="Rectangle 865"/>
        <xdr:cNvSpPr>
          <a:spLocks noChangeArrowheads="1"/>
        </xdr:cNvSpPr>
      </xdr:nvSpPr>
      <xdr:spPr bwMode="auto">
        <a:xfrm>
          <a:off x="11134725" y="8734425"/>
          <a:ext cx="1238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38100</xdr:colOff>
      <xdr:row>46</xdr:row>
      <xdr:rowOff>9525</xdr:rowOff>
    </xdr:from>
    <xdr:to>
      <xdr:col>43</xdr:col>
      <xdr:colOff>161925</xdr:colOff>
      <xdr:row>47</xdr:row>
      <xdr:rowOff>9525</xdr:rowOff>
    </xdr:to>
    <xdr:sp macro="" textlink="">
      <xdr:nvSpPr>
        <xdr:cNvPr id="880659" name="Rectangle 865"/>
        <xdr:cNvSpPr>
          <a:spLocks noChangeArrowheads="1"/>
        </xdr:cNvSpPr>
      </xdr:nvSpPr>
      <xdr:spPr bwMode="auto">
        <a:xfrm>
          <a:off x="11134725" y="9601200"/>
          <a:ext cx="123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171450</xdr:colOff>
      <xdr:row>17</xdr:row>
      <xdr:rowOff>142875</xdr:rowOff>
    </xdr:from>
    <xdr:to>
      <xdr:col>66</xdr:col>
      <xdr:colOff>66675</xdr:colOff>
      <xdr:row>19</xdr:row>
      <xdr:rowOff>155575</xdr:rowOff>
    </xdr:to>
    <xdr:grpSp>
      <xdr:nvGrpSpPr>
        <xdr:cNvPr id="880664" name="グループ化 2"/>
        <xdr:cNvGrpSpPr>
          <a:grpSpLocks/>
        </xdr:cNvGrpSpPr>
      </xdr:nvGrpSpPr>
      <xdr:grpSpPr bwMode="auto">
        <a:xfrm>
          <a:off x="24341138" y="3786188"/>
          <a:ext cx="252412" cy="441325"/>
          <a:chOff x="22602823" y="7772399"/>
          <a:chExt cx="364720" cy="600075"/>
        </a:xfrm>
      </xdr:grpSpPr>
      <xdr:sp macro="" textlink="">
        <xdr:nvSpPr>
          <xdr:cNvPr id="880731" name="Line 1434"/>
          <xdr:cNvSpPr>
            <a:spLocks noChangeShapeType="1"/>
          </xdr:cNvSpPr>
        </xdr:nvSpPr>
        <xdr:spPr bwMode="auto">
          <a:xfrm>
            <a:off x="22791682" y="7772399"/>
            <a:ext cx="0" cy="60007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32" name="AutoShape 1435"/>
          <xdr:cNvSpPr>
            <a:spLocks noChangeArrowheads="1"/>
          </xdr:cNvSpPr>
        </xdr:nvSpPr>
        <xdr:spPr bwMode="auto">
          <a:xfrm>
            <a:off x="22650777" y="7922418"/>
            <a:ext cx="281809" cy="262533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80733" name="Line 1436"/>
          <xdr:cNvSpPr>
            <a:spLocks noChangeShapeType="1"/>
          </xdr:cNvSpPr>
        </xdr:nvSpPr>
        <xdr:spPr bwMode="auto">
          <a:xfrm>
            <a:off x="22650777" y="7922418"/>
            <a:ext cx="26419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34" name="Line 1437"/>
          <xdr:cNvSpPr>
            <a:spLocks noChangeShapeType="1"/>
          </xdr:cNvSpPr>
        </xdr:nvSpPr>
        <xdr:spPr bwMode="auto">
          <a:xfrm flipV="1">
            <a:off x="22916306" y="7841144"/>
            <a:ext cx="51237" cy="7827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35" name="Line 1438"/>
          <xdr:cNvSpPr>
            <a:spLocks noChangeShapeType="1"/>
          </xdr:cNvSpPr>
        </xdr:nvSpPr>
        <xdr:spPr bwMode="auto">
          <a:xfrm flipV="1">
            <a:off x="22602823" y="7927696"/>
            <a:ext cx="51238" cy="7827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104775</xdr:colOff>
      <xdr:row>8</xdr:row>
      <xdr:rowOff>47625</xdr:rowOff>
    </xdr:from>
    <xdr:to>
      <xdr:col>64</xdr:col>
      <xdr:colOff>28575</xdr:colOff>
      <xdr:row>9</xdr:row>
      <xdr:rowOff>66675</xdr:rowOff>
    </xdr:to>
    <xdr:grpSp>
      <xdr:nvGrpSpPr>
        <xdr:cNvPr id="880665" name="Group 1454"/>
        <xdr:cNvGrpSpPr>
          <a:grpSpLocks/>
        </xdr:cNvGrpSpPr>
      </xdr:nvGrpSpPr>
      <xdr:grpSpPr bwMode="auto">
        <a:xfrm rot="16200000" flipV="1">
          <a:off x="23851790" y="1649016"/>
          <a:ext cx="233363" cy="459582"/>
          <a:chOff x="466" y="236"/>
          <a:chExt cx="16" cy="32"/>
        </a:xfrm>
      </xdr:grpSpPr>
      <xdr:sp macro="" textlink="">
        <xdr:nvSpPr>
          <xdr:cNvPr id="880728" name="Line 1455"/>
          <xdr:cNvSpPr>
            <a:spLocks noChangeShapeType="1"/>
          </xdr:cNvSpPr>
        </xdr:nvSpPr>
        <xdr:spPr bwMode="auto">
          <a:xfrm>
            <a:off x="474" y="236"/>
            <a:ext cx="0" cy="3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729" name="AutoShape 1456"/>
          <xdr:cNvSpPr>
            <a:spLocks noChangeArrowheads="1"/>
          </xdr:cNvSpPr>
        </xdr:nvSpPr>
        <xdr:spPr bwMode="auto">
          <a:xfrm>
            <a:off x="466" y="244"/>
            <a:ext cx="16" cy="14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80730" name="Line 1457"/>
          <xdr:cNvSpPr>
            <a:spLocks noChangeShapeType="1"/>
          </xdr:cNvSpPr>
        </xdr:nvSpPr>
        <xdr:spPr bwMode="auto">
          <a:xfrm>
            <a:off x="466" y="244"/>
            <a:ext cx="1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42849</xdr:colOff>
      <xdr:row>12</xdr:row>
      <xdr:rowOff>198386</xdr:rowOff>
    </xdr:from>
    <xdr:to>
      <xdr:col>59</xdr:col>
      <xdr:colOff>33339</xdr:colOff>
      <xdr:row>16</xdr:row>
      <xdr:rowOff>180157</xdr:rowOff>
    </xdr:to>
    <xdr:grpSp>
      <xdr:nvGrpSpPr>
        <xdr:cNvPr id="880667" name="グループ化 1"/>
        <xdr:cNvGrpSpPr>
          <a:grpSpLocks/>
        </xdr:cNvGrpSpPr>
      </xdr:nvGrpSpPr>
      <xdr:grpSpPr bwMode="auto">
        <a:xfrm>
          <a:off x="22962380" y="2770136"/>
          <a:ext cx="347678" cy="839021"/>
          <a:chOff x="15620888" y="3261718"/>
          <a:chExt cx="348734" cy="776262"/>
        </a:xfrm>
      </xdr:grpSpPr>
      <xdr:grpSp>
        <xdr:nvGrpSpPr>
          <xdr:cNvPr id="880709" name="グループ化 527"/>
          <xdr:cNvGrpSpPr>
            <a:grpSpLocks/>
          </xdr:cNvGrpSpPr>
        </xdr:nvGrpSpPr>
        <xdr:grpSpPr bwMode="auto">
          <a:xfrm rot="-5400000">
            <a:off x="15670563" y="3212043"/>
            <a:ext cx="249369" cy="348719"/>
            <a:chOff x="23453324" y="3733536"/>
            <a:chExt cx="975476" cy="914666"/>
          </a:xfrm>
        </xdr:grpSpPr>
        <xdr:sp macro="" textlink="">
          <xdr:nvSpPr>
            <xdr:cNvPr id="447" name="円弧 446"/>
            <xdr:cNvSpPr/>
          </xdr:nvSpPr>
          <xdr:spPr bwMode="auto">
            <a:xfrm>
              <a:off x="23453330" y="3733536"/>
              <a:ext cx="975464" cy="914660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48" name="円弧 447"/>
            <xdr:cNvSpPr/>
          </xdr:nvSpPr>
          <xdr:spPr bwMode="auto">
            <a:xfrm rot="16200000">
              <a:off x="23483731" y="3703134"/>
              <a:ext cx="914661" cy="975476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  <xdr:grpSp>
        <xdr:nvGrpSpPr>
          <xdr:cNvPr id="880710" name="グループ化 527"/>
          <xdr:cNvGrpSpPr>
            <a:grpSpLocks/>
          </xdr:cNvGrpSpPr>
        </xdr:nvGrpSpPr>
        <xdr:grpSpPr bwMode="auto">
          <a:xfrm rot="-5400000">
            <a:off x="15665960" y="3734318"/>
            <a:ext cx="258604" cy="348720"/>
            <a:chOff x="23404258" y="3758519"/>
            <a:chExt cx="1011601" cy="914662"/>
          </a:xfrm>
        </xdr:grpSpPr>
        <xdr:sp macro="" textlink="">
          <xdr:nvSpPr>
            <xdr:cNvPr id="453" name="円弧 452"/>
            <xdr:cNvSpPr/>
          </xdr:nvSpPr>
          <xdr:spPr bwMode="auto">
            <a:xfrm>
              <a:off x="23404260" y="3758521"/>
              <a:ext cx="1011599" cy="914660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54" name="円弧 453"/>
            <xdr:cNvSpPr/>
          </xdr:nvSpPr>
          <xdr:spPr bwMode="auto">
            <a:xfrm rot="16200000">
              <a:off x="23452728" y="3710049"/>
              <a:ext cx="914658" cy="1011597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  <xdr:grpSp>
        <xdr:nvGrpSpPr>
          <xdr:cNvPr id="880711" name="グループ化 527"/>
          <xdr:cNvGrpSpPr>
            <a:grpSpLocks/>
          </xdr:cNvGrpSpPr>
        </xdr:nvGrpSpPr>
        <xdr:grpSpPr bwMode="auto">
          <a:xfrm rot="-5400000">
            <a:off x="15670668" y="3480416"/>
            <a:ext cx="258605" cy="339294"/>
            <a:chOff x="23409844" y="3770754"/>
            <a:chExt cx="1011603" cy="889940"/>
          </a:xfrm>
        </xdr:grpSpPr>
        <xdr:sp macro="" textlink="">
          <xdr:nvSpPr>
            <xdr:cNvPr id="456" name="円弧 455"/>
            <xdr:cNvSpPr/>
          </xdr:nvSpPr>
          <xdr:spPr bwMode="auto">
            <a:xfrm>
              <a:off x="23409844" y="3770755"/>
              <a:ext cx="1011601" cy="889939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57" name="円弧 456"/>
            <xdr:cNvSpPr/>
          </xdr:nvSpPr>
          <xdr:spPr bwMode="auto">
            <a:xfrm rot="16200000">
              <a:off x="23470678" y="3709924"/>
              <a:ext cx="889939" cy="1011599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67</xdr:col>
      <xdr:colOff>26329</xdr:colOff>
      <xdr:row>12</xdr:row>
      <xdr:rowOff>161925</xdr:rowOff>
    </xdr:from>
    <xdr:to>
      <xdr:col>67</xdr:col>
      <xdr:colOff>26329</xdr:colOff>
      <xdr:row>14</xdr:row>
      <xdr:rowOff>9525</xdr:rowOff>
    </xdr:to>
    <xdr:sp macro="" textlink="">
      <xdr:nvSpPr>
        <xdr:cNvPr id="880671" name="Line 803"/>
        <xdr:cNvSpPr>
          <a:spLocks noChangeShapeType="1"/>
        </xdr:cNvSpPr>
      </xdr:nvSpPr>
      <xdr:spPr bwMode="auto">
        <a:xfrm flipV="1">
          <a:off x="24712888" y="2716866"/>
          <a:ext cx="0" cy="27342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83479</xdr:colOff>
      <xdr:row>14</xdr:row>
      <xdr:rowOff>9525</xdr:rowOff>
    </xdr:from>
    <xdr:to>
      <xdr:col>67</xdr:col>
      <xdr:colOff>119898</xdr:colOff>
      <xdr:row>14</xdr:row>
      <xdr:rowOff>114300</xdr:rowOff>
    </xdr:to>
    <xdr:sp macro="" textlink="">
      <xdr:nvSpPr>
        <xdr:cNvPr id="880672" name="AutoShape 1134"/>
        <xdr:cNvSpPr>
          <a:spLocks noChangeArrowheads="1"/>
        </xdr:cNvSpPr>
      </xdr:nvSpPr>
      <xdr:spPr bwMode="auto">
        <a:xfrm flipV="1">
          <a:off x="24590744" y="2990290"/>
          <a:ext cx="215713" cy="104775"/>
        </a:xfrm>
        <a:prstGeom prst="triangle">
          <a:avLst>
            <a:gd name="adj" fmla="val 50000"/>
          </a:avLst>
        </a:prstGeom>
        <a:solidFill>
          <a:srgbClr val="00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104775</xdr:colOff>
      <xdr:row>17</xdr:row>
      <xdr:rowOff>65488</xdr:rowOff>
    </xdr:from>
    <xdr:to>
      <xdr:col>58</xdr:col>
      <xdr:colOff>142875</xdr:colOff>
      <xdr:row>17</xdr:row>
      <xdr:rowOff>170263</xdr:rowOff>
    </xdr:to>
    <xdr:sp macro="" textlink="">
      <xdr:nvSpPr>
        <xdr:cNvPr id="880673" name="AutoShape 1134"/>
        <xdr:cNvSpPr>
          <a:spLocks noChangeArrowheads="1"/>
        </xdr:cNvSpPr>
      </xdr:nvSpPr>
      <xdr:spPr bwMode="auto">
        <a:xfrm flipV="1">
          <a:off x="22958822" y="3607597"/>
          <a:ext cx="216694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85725</xdr:colOff>
      <xdr:row>25</xdr:row>
      <xdr:rowOff>123825</xdr:rowOff>
    </xdr:from>
    <xdr:to>
      <xdr:col>43</xdr:col>
      <xdr:colOff>123825</xdr:colOff>
      <xdr:row>26</xdr:row>
      <xdr:rowOff>28575</xdr:rowOff>
    </xdr:to>
    <xdr:sp macro="" textlink="">
      <xdr:nvSpPr>
        <xdr:cNvPr id="880675" name="AutoShape 1134"/>
        <xdr:cNvSpPr>
          <a:spLocks noChangeArrowheads="1"/>
        </xdr:cNvSpPr>
      </xdr:nvSpPr>
      <xdr:spPr bwMode="auto">
        <a:xfrm flipV="1">
          <a:off x="11001375" y="5200650"/>
          <a:ext cx="2190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165100</xdr:colOff>
      <xdr:row>16</xdr:row>
      <xdr:rowOff>152400</xdr:rowOff>
    </xdr:from>
    <xdr:to>
      <xdr:col>55</xdr:col>
      <xdr:colOff>31750</xdr:colOff>
      <xdr:row>20</xdr:row>
      <xdr:rowOff>19050</xdr:rowOff>
    </xdr:to>
    <xdr:grpSp>
      <xdr:nvGrpSpPr>
        <xdr:cNvPr id="880679" name="グループ化 2"/>
        <xdr:cNvGrpSpPr>
          <a:grpSpLocks/>
        </xdr:cNvGrpSpPr>
      </xdr:nvGrpSpPr>
      <xdr:grpSpPr bwMode="auto">
        <a:xfrm>
          <a:off x="22191663" y="3581400"/>
          <a:ext cx="402431" cy="723900"/>
          <a:chOff x="15525750" y="3257550"/>
          <a:chExt cx="409577" cy="619125"/>
        </a:xfrm>
      </xdr:grpSpPr>
      <xdr:sp macro="" textlink="">
        <xdr:nvSpPr>
          <xdr:cNvPr id="880695" name="Freeform 1110"/>
          <xdr:cNvSpPr>
            <a:spLocks/>
          </xdr:cNvSpPr>
        </xdr:nvSpPr>
        <xdr:spPr bwMode="auto">
          <a:xfrm flipH="1">
            <a:off x="15737144" y="3257550"/>
            <a:ext cx="198181" cy="619125"/>
          </a:xfrm>
          <a:custGeom>
            <a:avLst/>
            <a:gdLst>
              <a:gd name="T0" fmla="*/ 0 w 20"/>
              <a:gd name="T1" fmla="*/ 0 h 57"/>
              <a:gd name="T2" fmla="*/ 0 w 20"/>
              <a:gd name="T3" fmla="*/ 2147483647 h 57"/>
              <a:gd name="T4" fmla="*/ 2147483647 w 20"/>
              <a:gd name="T5" fmla="*/ 2147483647 h 57"/>
              <a:gd name="T6" fmla="*/ 2147483647 w 20"/>
              <a:gd name="T7" fmla="*/ 2147483647 h 57"/>
              <a:gd name="T8" fmla="*/ 0 w 20"/>
              <a:gd name="T9" fmla="*/ 2147483647 h 57"/>
              <a:gd name="T10" fmla="*/ 0 w 20"/>
              <a:gd name="T11" fmla="*/ 2147483647 h 5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20" h="57">
                <a:moveTo>
                  <a:pt x="0" y="0"/>
                </a:moveTo>
                <a:lnTo>
                  <a:pt x="0" y="12"/>
                </a:lnTo>
                <a:lnTo>
                  <a:pt x="20" y="12"/>
                </a:lnTo>
                <a:lnTo>
                  <a:pt x="20" y="44"/>
                </a:lnTo>
                <a:lnTo>
                  <a:pt x="0" y="44"/>
                </a:lnTo>
                <a:lnTo>
                  <a:pt x="0" y="57"/>
                </a:lnTo>
              </a:path>
            </a:pathLst>
          </a:custGeom>
          <a:noFill/>
          <a:ln w="1905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0696" name="Line 1111"/>
          <xdr:cNvSpPr>
            <a:spLocks noChangeShapeType="1"/>
          </xdr:cNvSpPr>
        </xdr:nvSpPr>
        <xdr:spPr bwMode="auto">
          <a:xfrm flipH="1">
            <a:off x="15666320" y="3372736"/>
            <a:ext cx="0" cy="374355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697" name="Line 1112"/>
          <xdr:cNvSpPr>
            <a:spLocks noChangeShapeType="1"/>
          </xdr:cNvSpPr>
        </xdr:nvSpPr>
        <xdr:spPr bwMode="auto">
          <a:xfrm flipH="1">
            <a:off x="15525750" y="3559913"/>
            <a:ext cx="14533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698" name="Line 1113"/>
          <xdr:cNvSpPr>
            <a:spLocks noChangeShapeType="1"/>
          </xdr:cNvSpPr>
        </xdr:nvSpPr>
        <xdr:spPr bwMode="auto">
          <a:xfrm flipH="1">
            <a:off x="15737144" y="3574312"/>
            <a:ext cx="198181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lg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699" name="Line 1111"/>
          <xdr:cNvSpPr>
            <a:spLocks noChangeShapeType="1"/>
          </xdr:cNvSpPr>
        </xdr:nvSpPr>
        <xdr:spPr bwMode="auto">
          <a:xfrm flipH="1">
            <a:off x="15935327" y="3567112"/>
            <a:ext cx="0" cy="18000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9525</xdr:colOff>
      <xdr:row>8</xdr:row>
      <xdr:rowOff>57150</xdr:rowOff>
    </xdr:from>
    <xdr:to>
      <xdr:col>32</xdr:col>
      <xdr:colOff>171450</xdr:colOff>
      <xdr:row>9</xdr:row>
      <xdr:rowOff>28575</xdr:rowOff>
    </xdr:to>
    <xdr:grpSp>
      <xdr:nvGrpSpPr>
        <xdr:cNvPr id="880680" name="Group 1454"/>
        <xdr:cNvGrpSpPr>
          <a:grpSpLocks/>
        </xdr:cNvGrpSpPr>
      </xdr:nvGrpSpPr>
      <xdr:grpSpPr bwMode="auto">
        <a:xfrm rot="16200000" flipV="1">
          <a:off x="18363010" y="1694259"/>
          <a:ext cx="185738" cy="340519"/>
          <a:chOff x="466" y="236"/>
          <a:chExt cx="16" cy="32"/>
        </a:xfrm>
      </xdr:grpSpPr>
      <xdr:sp macro="" textlink="">
        <xdr:nvSpPr>
          <xdr:cNvPr id="880692" name="Line 1455"/>
          <xdr:cNvSpPr>
            <a:spLocks noChangeShapeType="1"/>
          </xdr:cNvSpPr>
        </xdr:nvSpPr>
        <xdr:spPr bwMode="auto">
          <a:xfrm>
            <a:off x="474" y="236"/>
            <a:ext cx="0" cy="3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693" name="AutoShape 1456"/>
          <xdr:cNvSpPr>
            <a:spLocks noChangeArrowheads="1"/>
          </xdr:cNvSpPr>
        </xdr:nvSpPr>
        <xdr:spPr bwMode="auto">
          <a:xfrm>
            <a:off x="466" y="244"/>
            <a:ext cx="16" cy="14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80694" name="Line 1457"/>
          <xdr:cNvSpPr>
            <a:spLocks noChangeShapeType="1"/>
          </xdr:cNvSpPr>
        </xdr:nvSpPr>
        <xdr:spPr bwMode="auto">
          <a:xfrm>
            <a:off x="466" y="244"/>
            <a:ext cx="1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71</xdr:col>
      <xdr:colOff>127000</xdr:colOff>
      <xdr:row>9</xdr:row>
      <xdr:rowOff>177800</xdr:rowOff>
    </xdr:from>
    <xdr:to>
      <xdr:col>73</xdr:col>
      <xdr:colOff>9525</xdr:colOff>
      <xdr:row>11</xdr:row>
      <xdr:rowOff>177800</xdr:rowOff>
    </xdr:to>
    <xdr:grpSp>
      <xdr:nvGrpSpPr>
        <xdr:cNvPr id="431" name="Group 882"/>
        <xdr:cNvGrpSpPr>
          <a:grpSpLocks/>
        </xdr:cNvGrpSpPr>
      </xdr:nvGrpSpPr>
      <xdr:grpSpPr bwMode="auto">
        <a:xfrm>
          <a:off x="25546844" y="2106613"/>
          <a:ext cx="239712" cy="428625"/>
          <a:chOff x="1526" y="252"/>
          <a:chExt cx="31" cy="45"/>
        </a:xfrm>
      </xdr:grpSpPr>
      <xdr:grpSp>
        <xdr:nvGrpSpPr>
          <xdr:cNvPr id="432" name="Group 883"/>
          <xdr:cNvGrpSpPr>
            <a:grpSpLocks/>
          </xdr:cNvGrpSpPr>
        </xdr:nvGrpSpPr>
        <xdr:grpSpPr bwMode="auto">
          <a:xfrm>
            <a:off x="1526" y="256"/>
            <a:ext cx="31" cy="41"/>
            <a:chOff x="270" y="229"/>
            <a:chExt cx="29" cy="41"/>
          </a:xfrm>
        </xdr:grpSpPr>
        <xdr:sp macro="" textlink="">
          <xdr:nvSpPr>
            <xdr:cNvPr id="443" name="Line 884"/>
            <xdr:cNvSpPr>
              <a:spLocks noChangeShapeType="1"/>
            </xdr:cNvSpPr>
          </xdr:nvSpPr>
          <xdr:spPr bwMode="auto">
            <a:xfrm>
              <a:off x="270" y="244"/>
              <a:ext cx="29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4" name="Line 885"/>
            <xdr:cNvSpPr>
              <a:spLocks noChangeShapeType="1"/>
            </xdr:cNvSpPr>
          </xdr:nvSpPr>
          <xdr:spPr bwMode="auto">
            <a:xfrm>
              <a:off x="270" y="256"/>
              <a:ext cx="29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5" name="Line 886"/>
            <xdr:cNvSpPr>
              <a:spLocks noChangeShapeType="1"/>
            </xdr:cNvSpPr>
          </xdr:nvSpPr>
          <xdr:spPr bwMode="auto">
            <a:xfrm>
              <a:off x="284" y="256"/>
              <a:ext cx="0" cy="14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6" name="Line 887"/>
            <xdr:cNvSpPr>
              <a:spLocks noChangeShapeType="1"/>
            </xdr:cNvSpPr>
          </xdr:nvSpPr>
          <xdr:spPr bwMode="auto">
            <a:xfrm flipV="1">
              <a:off x="284" y="229"/>
              <a:ext cx="0" cy="15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33" name="Line 888"/>
          <xdr:cNvSpPr>
            <a:spLocks noChangeShapeType="1"/>
          </xdr:cNvSpPr>
        </xdr:nvSpPr>
        <xdr:spPr bwMode="auto">
          <a:xfrm flipH="1">
            <a:off x="1528" y="271"/>
            <a:ext cx="5" cy="1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" name="Line 889"/>
          <xdr:cNvSpPr>
            <a:spLocks noChangeShapeType="1"/>
          </xdr:cNvSpPr>
        </xdr:nvSpPr>
        <xdr:spPr bwMode="auto">
          <a:xfrm flipH="1">
            <a:off x="1538" y="271"/>
            <a:ext cx="5" cy="1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" name="Line 890"/>
          <xdr:cNvSpPr>
            <a:spLocks noChangeShapeType="1"/>
          </xdr:cNvSpPr>
        </xdr:nvSpPr>
        <xdr:spPr bwMode="auto">
          <a:xfrm flipH="1">
            <a:off x="1548" y="271"/>
            <a:ext cx="5" cy="1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" name="Text Box 891"/>
          <xdr:cNvSpPr txBox="1">
            <a:spLocks noChangeArrowheads="1"/>
          </xdr:cNvSpPr>
        </xdr:nvSpPr>
        <xdr:spPr bwMode="auto">
          <a:xfrm>
            <a:off x="1543" y="252"/>
            <a:ext cx="1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FF0000" mc:Ignorable="a14" a14:legacySpreadsheetColorIndex="1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</a:t>
            </a:r>
            <a:endParaRPr lang="ja-JP" altLang="en-US"/>
          </a:p>
        </xdr:txBody>
      </xdr:sp>
    </xdr:grpSp>
    <xdr:clientData/>
  </xdr:twoCellAnchor>
  <xdr:twoCellAnchor>
    <xdr:from>
      <xdr:col>57</xdr:col>
      <xdr:colOff>38102</xdr:colOff>
      <xdr:row>8</xdr:row>
      <xdr:rowOff>161924</xdr:rowOff>
    </xdr:from>
    <xdr:to>
      <xdr:col>59</xdr:col>
      <xdr:colOff>28592</xdr:colOff>
      <xdr:row>12</xdr:row>
      <xdr:rowOff>153220</xdr:rowOff>
    </xdr:to>
    <xdr:grpSp>
      <xdr:nvGrpSpPr>
        <xdr:cNvPr id="449" name="グループ化 1"/>
        <xdr:cNvGrpSpPr>
          <a:grpSpLocks/>
        </xdr:cNvGrpSpPr>
      </xdr:nvGrpSpPr>
      <xdr:grpSpPr bwMode="auto">
        <a:xfrm>
          <a:off x="22957633" y="1876424"/>
          <a:ext cx="347678" cy="848546"/>
          <a:chOff x="15620888" y="3261718"/>
          <a:chExt cx="348734" cy="776262"/>
        </a:xfrm>
      </xdr:grpSpPr>
      <xdr:grpSp>
        <xdr:nvGrpSpPr>
          <xdr:cNvPr id="450" name="グループ化 527"/>
          <xdr:cNvGrpSpPr>
            <a:grpSpLocks/>
          </xdr:cNvGrpSpPr>
        </xdr:nvGrpSpPr>
        <xdr:grpSpPr bwMode="auto">
          <a:xfrm rot="-5400000">
            <a:off x="15670563" y="3212043"/>
            <a:ext cx="249369" cy="348719"/>
            <a:chOff x="23453324" y="3733536"/>
            <a:chExt cx="975476" cy="914666"/>
          </a:xfrm>
        </xdr:grpSpPr>
        <xdr:sp macro="" textlink="">
          <xdr:nvSpPr>
            <xdr:cNvPr id="461" name="円弧 460"/>
            <xdr:cNvSpPr/>
          </xdr:nvSpPr>
          <xdr:spPr bwMode="auto">
            <a:xfrm>
              <a:off x="23453330" y="3733536"/>
              <a:ext cx="975464" cy="914660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62" name="円弧 461"/>
            <xdr:cNvSpPr/>
          </xdr:nvSpPr>
          <xdr:spPr bwMode="auto">
            <a:xfrm rot="16200000">
              <a:off x="23483731" y="3703134"/>
              <a:ext cx="914661" cy="975476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  <xdr:grpSp>
        <xdr:nvGrpSpPr>
          <xdr:cNvPr id="451" name="グループ化 527"/>
          <xdr:cNvGrpSpPr>
            <a:grpSpLocks/>
          </xdr:cNvGrpSpPr>
        </xdr:nvGrpSpPr>
        <xdr:grpSpPr bwMode="auto">
          <a:xfrm rot="-5400000">
            <a:off x="15665960" y="3734318"/>
            <a:ext cx="258604" cy="348720"/>
            <a:chOff x="23404258" y="3758519"/>
            <a:chExt cx="1011601" cy="914662"/>
          </a:xfrm>
        </xdr:grpSpPr>
        <xdr:sp macro="" textlink="">
          <xdr:nvSpPr>
            <xdr:cNvPr id="459" name="円弧 458"/>
            <xdr:cNvSpPr/>
          </xdr:nvSpPr>
          <xdr:spPr bwMode="auto">
            <a:xfrm>
              <a:off x="23404260" y="3758521"/>
              <a:ext cx="1011599" cy="914660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60" name="円弧 459"/>
            <xdr:cNvSpPr/>
          </xdr:nvSpPr>
          <xdr:spPr bwMode="auto">
            <a:xfrm rot="16200000">
              <a:off x="23452728" y="3710049"/>
              <a:ext cx="914658" cy="1011597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  <xdr:grpSp>
        <xdr:nvGrpSpPr>
          <xdr:cNvPr id="452" name="グループ化 527"/>
          <xdr:cNvGrpSpPr>
            <a:grpSpLocks/>
          </xdr:cNvGrpSpPr>
        </xdr:nvGrpSpPr>
        <xdr:grpSpPr bwMode="auto">
          <a:xfrm rot="-5400000">
            <a:off x="15670668" y="3480416"/>
            <a:ext cx="258605" cy="339294"/>
            <a:chOff x="23409844" y="3770754"/>
            <a:chExt cx="1011603" cy="889940"/>
          </a:xfrm>
        </xdr:grpSpPr>
        <xdr:sp macro="" textlink="">
          <xdr:nvSpPr>
            <xdr:cNvPr id="455" name="円弧 454"/>
            <xdr:cNvSpPr/>
          </xdr:nvSpPr>
          <xdr:spPr bwMode="auto">
            <a:xfrm>
              <a:off x="23409844" y="3770755"/>
              <a:ext cx="1011601" cy="889939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58" name="円弧 457"/>
            <xdr:cNvSpPr/>
          </xdr:nvSpPr>
          <xdr:spPr bwMode="auto">
            <a:xfrm rot="16200000">
              <a:off x="23470678" y="3709924"/>
              <a:ext cx="889939" cy="1011599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54</xdr:col>
      <xdr:colOff>23812</xdr:colOff>
      <xdr:row>8</xdr:row>
      <xdr:rowOff>152400</xdr:rowOff>
    </xdr:from>
    <xdr:to>
      <xdr:col>56</xdr:col>
      <xdr:colOff>14302</xdr:colOff>
      <xdr:row>12</xdr:row>
      <xdr:rowOff>143696</xdr:rowOff>
    </xdr:to>
    <xdr:grpSp>
      <xdr:nvGrpSpPr>
        <xdr:cNvPr id="479" name="グループ化 1"/>
        <xdr:cNvGrpSpPr>
          <a:grpSpLocks/>
        </xdr:cNvGrpSpPr>
      </xdr:nvGrpSpPr>
      <xdr:grpSpPr bwMode="auto">
        <a:xfrm rot="10800000">
          <a:off x="22407562" y="1866900"/>
          <a:ext cx="347678" cy="848546"/>
          <a:chOff x="15620888" y="3261718"/>
          <a:chExt cx="348734" cy="776262"/>
        </a:xfrm>
      </xdr:grpSpPr>
      <xdr:grpSp>
        <xdr:nvGrpSpPr>
          <xdr:cNvPr id="480" name="グループ化 527"/>
          <xdr:cNvGrpSpPr>
            <a:grpSpLocks/>
          </xdr:cNvGrpSpPr>
        </xdr:nvGrpSpPr>
        <xdr:grpSpPr bwMode="auto">
          <a:xfrm rot="-5400000">
            <a:off x="15670563" y="3212043"/>
            <a:ext cx="249369" cy="348719"/>
            <a:chOff x="23453324" y="3733536"/>
            <a:chExt cx="975476" cy="914666"/>
          </a:xfrm>
        </xdr:grpSpPr>
        <xdr:sp macro="" textlink="">
          <xdr:nvSpPr>
            <xdr:cNvPr id="487" name="円弧 486"/>
            <xdr:cNvSpPr/>
          </xdr:nvSpPr>
          <xdr:spPr bwMode="auto">
            <a:xfrm>
              <a:off x="23453330" y="3733536"/>
              <a:ext cx="975464" cy="914660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88" name="円弧 487"/>
            <xdr:cNvSpPr/>
          </xdr:nvSpPr>
          <xdr:spPr bwMode="auto">
            <a:xfrm rot="16200000">
              <a:off x="23483731" y="3703134"/>
              <a:ext cx="914661" cy="975476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  <xdr:grpSp>
        <xdr:nvGrpSpPr>
          <xdr:cNvPr id="481" name="グループ化 527"/>
          <xdr:cNvGrpSpPr>
            <a:grpSpLocks/>
          </xdr:cNvGrpSpPr>
        </xdr:nvGrpSpPr>
        <xdr:grpSpPr bwMode="auto">
          <a:xfrm rot="-5400000">
            <a:off x="15665960" y="3734318"/>
            <a:ext cx="258604" cy="348720"/>
            <a:chOff x="23404258" y="3758519"/>
            <a:chExt cx="1011601" cy="914662"/>
          </a:xfrm>
        </xdr:grpSpPr>
        <xdr:sp macro="" textlink="">
          <xdr:nvSpPr>
            <xdr:cNvPr id="485" name="円弧 484"/>
            <xdr:cNvSpPr/>
          </xdr:nvSpPr>
          <xdr:spPr bwMode="auto">
            <a:xfrm>
              <a:off x="23404260" y="3758521"/>
              <a:ext cx="1011599" cy="914660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86" name="円弧 485"/>
            <xdr:cNvSpPr/>
          </xdr:nvSpPr>
          <xdr:spPr bwMode="auto">
            <a:xfrm rot="16200000">
              <a:off x="23452728" y="3710049"/>
              <a:ext cx="914658" cy="1011597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  <xdr:grpSp>
        <xdr:nvGrpSpPr>
          <xdr:cNvPr id="482" name="グループ化 527"/>
          <xdr:cNvGrpSpPr>
            <a:grpSpLocks/>
          </xdr:cNvGrpSpPr>
        </xdr:nvGrpSpPr>
        <xdr:grpSpPr bwMode="auto">
          <a:xfrm rot="-5400000">
            <a:off x="15670668" y="3480416"/>
            <a:ext cx="258605" cy="339294"/>
            <a:chOff x="23409844" y="3770754"/>
            <a:chExt cx="1011603" cy="889940"/>
          </a:xfrm>
        </xdr:grpSpPr>
        <xdr:sp macro="" textlink="">
          <xdr:nvSpPr>
            <xdr:cNvPr id="483" name="円弧 482"/>
            <xdr:cNvSpPr/>
          </xdr:nvSpPr>
          <xdr:spPr bwMode="auto">
            <a:xfrm>
              <a:off x="23409844" y="3770755"/>
              <a:ext cx="1011601" cy="889939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84" name="円弧 483"/>
            <xdr:cNvSpPr/>
          </xdr:nvSpPr>
          <xdr:spPr bwMode="auto">
            <a:xfrm rot="16200000">
              <a:off x="23470678" y="3709924"/>
              <a:ext cx="889939" cy="1011599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55</xdr:col>
      <xdr:colOff>42863</xdr:colOff>
      <xdr:row>9</xdr:row>
      <xdr:rowOff>61912</xdr:rowOff>
    </xdr:from>
    <xdr:to>
      <xdr:col>55</xdr:col>
      <xdr:colOff>100013</xdr:colOff>
      <xdr:row>9</xdr:row>
      <xdr:rowOff>119062</xdr:rowOff>
    </xdr:to>
    <xdr:sp macro="" textlink="">
      <xdr:nvSpPr>
        <xdr:cNvPr id="489" name="円/楕円 546"/>
        <xdr:cNvSpPr>
          <a:spLocks noChangeArrowheads="1"/>
        </xdr:cNvSpPr>
      </xdr:nvSpPr>
      <xdr:spPr bwMode="auto">
        <a:xfrm>
          <a:off x="13311188" y="1919287"/>
          <a:ext cx="57150" cy="57150"/>
        </a:xfrm>
        <a:prstGeom prst="ellipse">
          <a:avLst/>
        </a:prstGeom>
        <a:solidFill>
          <a:srgbClr val="00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57</xdr:col>
      <xdr:colOff>138112</xdr:colOff>
      <xdr:row>16</xdr:row>
      <xdr:rowOff>19050</xdr:rowOff>
    </xdr:from>
    <xdr:to>
      <xdr:col>58</xdr:col>
      <xdr:colOff>14287</xdr:colOff>
      <xdr:row>16</xdr:row>
      <xdr:rowOff>76200</xdr:rowOff>
    </xdr:to>
    <xdr:sp macro="" textlink="">
      <xdr:nvSpPr>
        <xdr:cNvPr id="490" name="円/楕円 546"/>
        <xdr:cNvSpPr>
          <a:spLocks noChangeArrowheads="1"/>
        </xdr:cNvSpPr>
      </xdr:nvSpPr>
      <xdr:spPr bwMode="auto">
        <a:xfrm>
          <a:off x="13768387" y="3324225"/>
          <a:ext cx="57150" cy="57150"/>
        </a:xfrm>
        <a:prstGeom prst="ellipse">
          <a:avLst/>
        </a:prstGeom>
        <a:solidFill>
          <a:srgbClr val="00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57</xdr:col>
      <xdr:colOff>138112</xdr:colOff>
      <xdr:row>12</xdr:row>
      <xdr:rowOff>4763</xdr:rowOff>
    </xdr:from>
    <xdr:to>
      <xdr:col>58</xdr:col>
      <xdr:colOff>14287</xdr:colOff>
      <xdr:row>12</xdr:row>
      <xdr:rowOff>61913</xdr:rowOff>
    </xdr:to>
    <xdr:sp macro="" textlink="">
      <xdr:nvSpPr>
        <xdr:cNvPr id="491" name="円/楕円 546"/>
        <xdr:cNvSpPr>
          <a:spLocks noChangeArrowheads="1"/>
        </xdr:cNvSpPr>
      </xdr:nvSpPr>
      <xdr:spPr bwMode="auto">
        <a:xfrm>
          <a:off x="13768387" y="2481263"/>
          <a:ext cx="57150" cy="57150"/>
        </a:xfrm>
        <a:prstGeom prst="ellipse">
          <a:avLst/>
        </a:prstGeom>
        <a:solidFill>
          <a:srgbClr val="00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40</xdr:col>
      <xdr:colOff>76201</xdr:colOff>
      <xdr:row>48</xdr:row>
      <xdr:rowOff>177800</xdr:rowOff>
    </xdr:from>
    <xdr:to>
      <xdr:col>42</xdr:col>
      <xdr:colOff>3176</xdr:colOff>
      <xdr:row>49</xdr:row>
      <xdr:rowOff>57150</xdr:rowOff>
    </xdr:to>
    <xdr:grpSp>
      <xdr:nvGrpSpPr>
        <xdr:cNvPr id="436" name="Group 1051"/>
        <xdr:cNvGrpSpPr>
          <a:grpSpLocks/>
        </xdr:cNvGrpSpPr>
      </xdr:nvGrpSpPr>
      <xdr:grpSpPr bwMode="auto">
        <a:xfrm rot="-5400000">
          <a:off x="20054888" y="10369551"/>
          <a:ext cx="93663" cy="284162"/>
          <a:chOff x="914" y="812"/>
          <a:chExt cx="8" cy="21"/>
        </a:xfrm>
      </xdr:grpSpPr>
      <xdr:sp macro="" textlink="">
        <xdr:nvSpPr>
          <xdr:cNvPr id="437" name="Rectangle 1052"/>
          <xdr:cNvSpPr>
            <a:spLocks noChangeArrowheads="1"/>
          </xdr:cNvSpPr>
        </xdr:nvSpPr>
        <xdr:spPr bwMode="auto">
          <a:xfrm>
            <a:off x="914" y="812"/>
            <a:ext cx="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8" name="Line 1053"/>
          <xdr:cNvSpPr>
            <a:spLocks noChangeShapeType="1"/>
          </xdr:cNvSpPr>
        </xdr:nvSpPr>
        <xdr:spPr bwMode="auto">
          <a:xfrm>
            <a:off x="914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" name="Line 1054"/>
          <xdr:cNvSpPr>
            <a:spLocks noChangeShapeType="1"/>
          </xdr:cNvSpPr>
        </xdr:nvSpPr>
        <xdr:spPr bwMode="auto">
          <a:xfrm>
            <a:off x="922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54</xdr:col>
      <xdr:colOff>139701</xdr:colOff>
      <xdr:row>48</xdr:row>
      <xdr:rowOff>177800</xdr:rowOff>
    </xdr:from>
    <xdr:to>
      <xdr:col>56</xdr:col>
      <xdr:colOff>66676</xdr:colOff>
      <xdr:row>49</xdr:row>
      <xdr:rowOff>57150</xdr:rowOff>
    </xdr:to>
    <xdr:grpSp>
      <xdr:nvGrpSpPr>
        <xdr:cNvPr id="440" name="Group 1051"/>
        <xdr:cNvGrpSpPr>
          <a:grpSpLocks/>
        </xdr:cNvGrpSpPr>
      </xdr:nvGrpSpPr>
      <xdr:grpSpPr bwMode="auto">
        <a:xfrm rot="-5400000">
          <a:off x="22618701" y="10369550"/>
          <a:ext cx="93663" cy="284163"/>
          <a:chOff x="914" y="812"/>
          <a:chExt cx="8" cy="21"/>
        </a:xfrm>
      </xdr:grpSpPr>
      <xdr:sp macro="" textlink="">
        <xdr:nvSpPr>
          <xdr:cNvPr id="441" name="Rectangle 1052"/>
          <xdr:cNvSpPr>
            <a:spLocks noChangeArrowheads="1"/>
          </xdr:cNvSpPr>
        </xdr:nvSpPr>
        <xdr:spPr bwMode="auto">
          <a:xfrm>
            <a:off x="914" y="812"/>
            <a:ext cx="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3" name="Line 1053"/>
          <xdr:cNvSpPr>
            <a:spLocks noChangeShapeType="1"/>
          </xdr:cNvSpPr>
        </xdr:nvSpPr>
        <xdr:spPr bwMode="auto">
          <a:xfrm>
            <a:off x="914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1054"/>
          <xdr:cNvSpPr>
            <a:spLocks noChangeShapeType="1"/>
          </xdr:cNvSpPr>
        </xdr:nvSpPr>
        <xdr:spPr bwMode="auto">
          <a:xfrm>
            <a:off x="922" y="812"/>
            <a:ext cx="0" cy="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56</xdr:col>
      <xdr:colOff>25400</xdr:colOff>
      <xdr:row>7</xdr:row>
      <xdr:rowOff>88900</xdr:rowOff>
    </xdr:from>
    <xdr:ext cx="168123" cy="179601"/>
    <xdr:sp macro="" textlink="">
      <xdr:nvSpPr>
        <xdr:cNvPr id="465" name="Text Box 788"/>
        <xdr:cNvSpPr txBox="1">
          <a:spLocks noChangeArrowheads="1"/>
        </xdr:cNvSpPr>
      </xdr:nvSpPr>
      <xdr:spPr bwMode="auto">
        <a:xfrm>
          <a:off x="13385800" y="1485900"/>
          <a:ext cx="168123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ja-JP" altLang="en-US"/>
        </a:p>
      </xdr:txBody>
    </xdr:sp>
    <xdr:clientData/>
  </xdr:oneCellAnchor>
  <xdr:twoCellAnchor>
    <xdr:from>
      <xdr:col>35</xdr:col>
      <xdr:colOff>9736</xdr:colOff>
      <xdr:row>7</xdr:row>
      <xdr:rowOff>248053</xdr:rowOff>
    </xdr:from>
    <xdr:to>
      <xdr:col>37</xdr:col>
      <xdr:colOff>111542</xdr:colOff>
      <xdr:row>9</xdr:row>
      <xdr:rowOff>136943</xdr:rowOff>
    </xdr:to>
    <xdr:grpSp>
      <xdr:nvGrpSpPr>
        <xdr:cNvPr id="468" name="グループ化 1"/>
        <xdr:cNvGrpSpPr>
          <a:grpSpLocks/>
        </xdr:cNvGrpSpPr>
      </xdr:nvGrpSpPr>
      <xdr:grpSpPr bwMode="auto">
        <a:xfrm rot="5400000">
          <a:off x="19051894" y="1658452"/>
          <a:ext cx="355615" cy="458993"/>
          <a:chOff x="15620888" y="3261718"/>
          <a:chExt cx="348734" cy="776262"/>
        </a:xfrm>
      </xdr:grpSpPr>
      <xdr:grpSp>
        <xdr:nvGrpSpPr>
          <xdr:cNvPr id="469" name="グループ化 527"/>
          <xdr:cNvGrpSpPr>
            <a:grpSpLocks/>
          </xdr:cNvGrpSpPr>
        </xdr:nvGrpSpPr>
        <xdr:grpSpPr bwMode="auto">
          <a:xfrm rot="-5400000">
            <a:off x="15670563" y="3212043"/>
            <a:ext cx="249369" cy="348719"/>
            <a:chOff x="23453324" y="3733536"/>
            <a:chExt cx="975476" cy="914666"/>
          </a:xfrm>
        </xdr:grpSpPr>
        <xdr:sp macro="" textlink="">
          <xdr:nvSpPr>
            <xdr:cNvPr id="476" name="円弧 475"/>
            <xdr:cNvSpPr/>
          </xdr:nvSpPr>
          <xdr:spPr bwMode="auto">
            <a:xfrm>
              <a:off x="23453330" y="3733536"/>
              <a:ext cx="975464" cy="914660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77" name="円弧 476"/>
            <xdr:cNvSpPr/>
          </xdr:nvSpPr>
          <xdr:spPr bwMode="auto">
            <a:xfrm rot="16200000">
              <a:off x="23483731" y="3703134"/>
              <a:ext cx="914661" cy="975476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  <xdr:grpSp>
        <xdr:nvGrpSpPr>
          <xdr:cNvPr id="470" name="グループ化 527"/>
          <xdr:cNvGrpSpPr>
            <a:grpSpLocks/>
          </xdr:cNvGrpSpPr>
        </xdr:nvGrpSpPr>
        <xdr:grpSpPr bwMode="auto">
          <a:xfrm rot="-5400000">
            <a:off x="15665960" y="3734318"/>
            <a:ext cx="258604" cy="348720"/>
            <a:chOff x="23404258" y="3758519"/>
            <a:chExt cx="1011601" cy="914662"/>
          </a:xfrm>
        </xdr:grpSpPr>
        <xdr:sp macro="" textlink="">
          <xdr:nvSpPr>
            <xdr:cNvPr id="474" name="円弧 473"/>
            <xdr:cNvSpPr/>
          </xdr:nvSpPr>
          <xdr:spPr bwMode="auto">
            <a:xfrm>
              <a:off x="23404260" y="3758521"/>
              <a:ext cx="1011599" cy="914660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75" name="円弧 474"/>
            <xdr:cNvSpPr/>
          </xdr:nvSpPr>
          <xdr:spPr bwMode="auto">
            <a:xfrm rot="16200000">
              <a:off x="23452728" y="3710049"/>
              <a:ext cx="914658" cy="1011597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  <xdr:grpSp>
        <xdr:nvGrpSpPr>
          <xdr:cNvPr id="471" name="グループ化 527"/>
          <xdr:cNvGrpSpPr>
            <a:grpSpLocks/>
          </xdr:cNvGrpSpPr>
        </xdr:nvGrpSpPr>
        <xdr:grpSpPr bwMode="auto">
          <a:xfrm rot="-5400000">
            <a:off x="15670668" y="3480416"/>
            <a:ext cx="258605" cy="339294"/>
            <a:chOff x="23409844" y="3770754"/>
            <a:chExt cx="1011603" cy="889940"/>
          </a:xfrm>
        </xdr:grpSpPr>
        <xdr:sp macro="" textlink="">
          <xdr:nvSpPr>
            <xdr:cNvPr id="472" name="円弧 471"/>
            <xdr:cNvSpPr/>
          </xdr:nvSpPr>
          <xdr:spPr bwMode="auto">
            <a:xfrm>
              <a:off x="23409844" y="3770755"/>
              <a:ext cx="1011601" cy="889939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  <xdr:sp macro="" textlink="">
          <xdr:nvSpPr>
            <xdr:cNvPr id="473" name="円弧 472"/>
            <xdr:cNvSpPr/>
          </xdr:nvSpPr>
          <xdr:spPr bwMode="auto">
            <a:xfrm rot="16200000">
              <a:off x="23470678" y="3709924"/>
              <a:ext cx="889939" cy="1011599"/>
            </a:xfrm>
            <a:prstGeom prst="arc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74</xdr:col>
      <xdr:colOff>114300</xdr:colOff>
      <xdr:row>34</xdr:row>
      <xdr:rowOff>38100</xdr:rowOff>
    </xdr:from>
    <xdr:to>
      <xdr:col>75</xdr:col>
      <xdr:colOff>133350</xdr:colOff>
      <xdr:row>36</xdr:row>
      <xdr:rowOff>3175</xdr:rowOff>
    </xdr:to>
    <xdr:grpSp>
      <xdr:nvGrpSpPr>
        <xdr:cNvPr id="497" name="Group 1417"/>
        <xdr:cNvGrpSpPr>
          <a:grpSpLocks/>
        </xdr:cNvGrpSpPr>
      </xdr:nvGrpSpPr>
      <xdr:grpSpPr bwMode="auto">
        <a:xfrm>
          <a:off x="26069925" y="7324725"/>
          <a:ext cx="197644" cy="393700"/>
          <a:chOff x="1033" y="537"/>
          <a:chExt cx="21" cy="37"/>
        </a:xfrm>
      </xdr:grpSpPr>
      <xdr:sp macro="" textlink="">
        <xdr:nvSpPr>
          <xdr:cNvPr id="498" name="Rectangle 1418"/>
          <xdr:cNvSpPr>
            <a:spLocks noChangeArrowheads="1"/>
          </xdr:cNvSpPr>
        </xdr:nvSpPr>
        <xdr:spPr bwMode="auto">
          <a:xfrm rot="-5400000">
            <a:off x="1026" y="545"/>
            <a:ext cx="3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9" name="Line 1419"/>
          <xdr:cNvSpPr>
            <a:spLocks noChangeShapeType="1"/>
          </xdr:cNvSpPr>
        </xdr:nvSpPr>
        <xdr:spPr bwMode="auto">
          <a:xfrm rot="-5400000">
            <a:off x="1042" y="573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1420"/>
          <xdr:cNvSpPr>
            <a:spLocks noChangeShapeType="1"/>
          </xdr:cNvSpPr>
        </xdr:nvSpPr>
        <xdr:spPr bwMode="auto">
          <a:xfrm rot="16200000" flipV="1">
            <a:off x="1037" y="565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1421"/>
          <xdr:cNvSpPr>
            <a:spLocks noChangeShapeType="1"/>
          </xdr:cNvSpPr>
        </xdr:nvSpPr>
        <xdr:spPr bwMode="auto">
          <a:xfrm rot="-5400000">
            <a:off x="1041" y="556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" name="Line 1422"/>
          <xdr:cNvSpPr>
            <a:spLocks noChangeShapeType="1"/>
          </xdr:cNvSpPr>
        </xdr:nvSpPr>
        <xdr:spPr bwMode="auto">
          <a:xfrm rot="16200000" flipV="1">
            <a:off x="1041" y="551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" name="Line 1423"/>
          <xdr:cNvSpPr>
            <a:spLocks noChangeShapeType="1"/>
          </xdr:cNvSpPr>
        </xdr:nvSpPr>
        <xdr:spPr bwMode="auto">
          <a:xfrm rot="-5400000">
            <a:off x="1041" y="545"/>
            <a:ext cx="6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1424"/>
          <xdr:cNvSpPr>
            <a:spLocks noChangeShapeType="1"/>
          </xdr:cNvSpPr>
        </xdr:nvSpPr>
        <xdr:spPr bwMode="auto">
          <a:xfrm rot="16200000" flipV="1">
            <a:off x="1041" y="540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1425"/>
          <xdr:cNvSpPr>
            <a:spLocks noChangeShapeType="1"/>
          </xdr:cNvSpPr>
        </xdr:nvSpPr>
        <xdr:spPr bwMode="auto">
          <a:xfrm rot="-5400000">
            <a:off x="1041" y="535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" name="Line 1426"/>
          <xdr:cNvSpPr>
            <a:spLocks noChangeShapeType="1"/>
          </xdr:cNvSpPr>
        </xdr:nvSpPr>
        <xdr:spPr bwMode="auto">
          <a:xfrm rot="16200000" flipV="1">
            <a:off x="1047" y="536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" name="Line 1427"/>
          <xdr:cNvSpPr>
            <a:spLocks noChangeShapeType="1"/>
          </xdr:cNvSpPr>
        </xdr:nvSpPr>
        <xdr:spPr bwMode="auto">
          <a:xfrm rot="-5400000">
            <a:off x="1042" y="539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13</xdr:col>
      <xdr:colOff>790387</xdr:colOff>
      <xdr:row>28</xdr:row>
      <xdr:rowOff>102348</xdr:rowOff>
    </xdr:from>
    <xdr:to>
      <xdr:col>19</xdr:col>
      <xdr:colOff>313022</xdr:colOff>
      <xdr:row>51</xdr:row>
      <xdr:rowOff>76949</xdr:rowOff>
    </xdr:to>
    <xdr:pic>
      <xdr:nvPicPr>
        <xdr:cNvPr id="423" name="Picture 70" descr="図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2887" y="5850966"/>
          <a:ext cx="5618635" cy="4871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177800</xdr:colOff>
      <xdr:row>27</xdr:row>
      <xdr:rowOff>31749</xdr:rowOff>
    </xdr:from>
    <xdr:to>
      <xdr:col>22</xdr:col>
      <xdr:colOff>63500</xdr:colOff>
      <xdr:row>53</xdr:row>
      <xdr:rowOff>139698</xdr:rowOff>
    </xdr:to>
    <xdr:sp macro="" textlink="">
      <xdr:nvSpPr>
        <xdr:cNvPr id="427" name="Rectangle 1466"/>
        <xdr:cNvSpPr>
          <a:spLocks noChangeArrowheads="1"/>
        </xdr:cNvSpPr>
      </xdr:nvSpPr>
      <xdr:spPr bwMode="auto">
        <a:xfrm>
          <a:off x="8480425" y="5603874"/>
          <a:ext cx="8093075" cy="5473699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165100</xdr:colOff>
      <xdr:row>0</xdr:row>
      <xdr:rowOff>171448</xdr:rowOff>
    </xdr:from>
    <xdr:to>
      <xdr:col>22</xdr:col>
      <xdr:colOff>76200</xdr:colOff>
      <xdr:row>26</xdr:row>
      <xdr:rowOff>63499</xdr:rowOff>
    </xdr:to>
    <xdr:sp macro="" textlink="">
      <xdr:nvSpPr>
        <xdr:cNvPr id="429" name="Rectangle 1466"/>
        <xdr:cNvSpPr>
          <a:spLocks noChangeArrowheads="1"/>
        </xdr:cNvSpPr>
      </xdr:nvSpPr>
      <xdr:spPr bwMode="auto">
        <a:xfrm>
          <a:off x="8467725" y="171448"/>
          <a:ext cx="8118475" cy="5257801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85725</xdr:colOff>
      <xdr:row>42</xdr:row>
      <xdr:rowOff>114300</xdr:rowOff>
    </xdr:from>
    <xdr:to>
      <xdr:col>34</xdr:col>
      <xdr:colOff>85725</xdr:colOff>
      <xdr:row>46</xdr:row>
      <xdr:rowOff>85725</xdr:rowOff>
    </xdr:to>
    <xdr:sp macro="" textlink="">
      <xdr:nvSpPr>
        <xdr:cNvPr id="424" name="Line 803"/>
        <xdr:cNvSpPr>
          <a:spLocks noChangeShapeType="1"/>
        </xdr:cNvSpPr>
      </xdr:nvSpPr>
      <xdr:spPr bwMode="auto">
        <a:xfrm>
          <a:off x="18869025" y="8915400"/>
          <a:ext cx="0" cy="809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42</xdr:row>
      <xdr:rowOff>104775</xdr:rowOff>
    </xdr:from>
    <xdr:to>
      <xdr:col>43</xdr:col>
      <xdr:colOff>34200</xdr:colOff>
      <xdr:row>42</xdr:row>
      <xdr:rowOff>104775</xdr:rowOff>
    </xdr:to>
    <xdr:sp macro="" textlink="">
      <xdr:nvSpPr>
        <xdr:cNvPr id="425" name="Line 895"/>
        <xdr:cNvSpPr>
          <a:spLocks noChangeShapeType="1"/>
        </xdr:cNvSpPr>
      </xdr:nvSpPr>
      <xdr:spPr bwMode="auto">
        <a:xfrm flipH="1">
          <a:off x="19726275" y="8905875"/>
          <a:ext cx="720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68</xdr:col>
      <xdr:colOff>84604</xdr:colOff>
      <xdr:row>12</xdr:row>
      <xdr:rowOff>66115</xdr:rowOff>
    </xdr:from>
    <xdr:to>
      <xdr:col>70</xdr:col>
      <xdr:colOff>91328</xdr:colOff>
      <xdr:row>13</xdr:row>
      <xdr:rowOff>51547</xdr:rowOff>
    </xdr:to>
    <xdr:grpSp>
      <xdr:nvGrpSpPr>
        <xdr:cNvPr id="417" name="Group 1592"/>
        <xdr:cNvGrpSpPr>
          <a:grpSpLocks/>
        </xdr:cNvGrpSpPr>
      </xdr:nvGrpSpPr>
      <xdr:grpSpPr bwMode="auto">
        <a:xfrm>
          <a:off x="24968667" y="2637865"/>
          <a:ext cx="363911" cy="199745"/>
          <a:chOff x="850" y="696"/>
          <a:chExt cx="43" cy="21"/>
        </a:xfrm>
      </xdr:grpSpPr>
      <xdr:sp macro="" textlink="">
        <xdr:nvSpPr>
          <xdr:cNvPr id="418" name="Rectangle 1593"/>
          <xdr:cNvSpPr>
            <a:spLocks noChangeArrowheads="1"/>
          </xdr:cNvSpPr>
        </xdr:nvSpPr>
        <xdr:spPr bwMode="auto">
          <a:xfrm>
            <a:off x="851" y="696"/>
            <a:ext cx="42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19" name="Group 1594"/>
          <xdr:cNvGrpSpPr>
            <a:grpSpLocks/>
          </xdr:cNvGrpSpPr>
        </xdr:nvGrpSpPr>
        <xdr:grpSpPr bwMode="auto">
          <a:xfrm>
            <a:off x="850" y="696"/>
            <a:ext cx="43" cy="20"/>
            <a:chOff x="793" y="744"/>
            <a:chExt cx="160" cy="36"/>
          </a:xfrm>
        </xdr:grpSpPr>
        <xdr:sp macro="" textlink="">
          <xdr:nvSpPr>
            <xdr:cNvPr id="420" name="Line 1595"/>
            <xdr:cNvSpPr>
              <a:spLocks noChangeShapeType="1"/>
            </xdr:cNvSpPr>
          </xdr:nvSpPr>
          <xdr:spPr bwMode="auto">
            <a:xfrm>
              <a:off x="793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1" name="Line 1596"/>
            <xdr:cNvSpPr>
              <a:spLocks noChangeShapeType="1"/>
            </xdr:cNvSpPr>
          </xdr:nvSpPr>
          <xdr:spPr bwMode="auto">
            <a:xfrm flipV="1">
              <a:off x="807" y="744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2" name="Line 1597"/>
            <xdr:cNvSpPr>
              <a:spLocks noChangeShapeType="1"/>
            </xdr:cNvSpPr>
          </xdr:nvSpPr>
          <xdr:spPr bwMode="auto">
            <a:xfrm>
              <a:off x="818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6" name="Line 1598"/>
            <xdr:cNvSpPr>
              <a:spLocks noChangeShapeType="1"/>
            </xdr:cNvSpPr>
          </xdr:nvSpPr>
          <xdr:spPr bwMode="auto">
            <a:xfrm flipV="1">
              <a:off x="840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8" name="Line 1599"/>
            <xdr:cNvSpPr>
              <a:spLocks noChangeShapeType="1"/>
            </xdr:cNvSpPr>
          </xdr:nvSpPr>
          <xdr:spPr bwMode="auto">
            <a:xfrm>
              <a:off x="862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0" name="Line 1600"/>
            <xdr:cNvSpPr>
              <a:spLocks noChangeShapeType="1"/>
            </xdr:cNvSpPr>
          </xdr:nvSpPr>
          <xdr:spPr bwMode="auto">
            <a:xfrm flipV="1">
              <a:off x="884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" name="Line 1601"/>
            <xdr:cNvSpPr>
              <a:spLocks noChangeShapeType="1"/>
            </xdr:cNvSpPr>
          </xdr:nvSpPr>
          <xdr:spPr bwMode="auto">
            <a:xfrm>
              <a:off x="906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" name="Line 1602"/>
            <xdr:cNvSpPr>
              <a:spLocks noChangeShapeType="1"/>
            </xdr:cNvSpPr>
          </xdr:nvSpPr>
          <xdr:spPr bwMode="auto">
            <a:xfrm flipV="1">
              <a:off x="928" y="762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4" name="Line 1603"/>
            <xdr:cNvSpPr>
              <a:spLocks noChangeShapeType="1"/>
            </xdr:cNvSpPr>
          </xdr:nvSpPr>
          <xdr:spPr bwMode="auto">
            <a:xfrm>
              <a:off x="939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70</xdr:col>
      <xdr:colOff>78440</xdr:colOff>
      <xdr:row>12</xdr:row>
      <xdr:rowOff>154455</xdr:rowOff>
    </xdr:from>
    <xdr:to>
      <xdr:col>77</xdr:col>
      <xdr:colOff>133349</xdr:colOff>
      <xdr:row>12</xdr:row>
      <xdr:rowOff>154455</xdr:rowOff>
    </xdr:to>
    <xdr:sp macro="" textlink="">
      <xdr:nvSpPr>
        <xdr:cNvPr id="495" name="Line 1049"/>
        <xdr:cNvSpPr>
          <a:spLocks noChangeShapeType="1"/>
        </xdr:cNvSpPr>
      </xdr:nvSpPr>
      <xdr:spPr bwMode="auto">
        <a:xfrm flipH="1">
          <a:off x="25302881" y="2709396"/>
          <a:ext cx="1309968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80213</xdr:colOff>
      <xdr:row>40</xdr:row>
      <xdr:rowOff>146076</xdr:rowOff>
    </xdr:from>
    <xdr:to>
      <xdr:col>73</xdr:col>
      <xdr:colOff>99262</xdr:colOff>
      <xdr:row>42</xdr:row>
      <xdr:rowOff>111152</xdr:rowOff>
    </xdr:to>
    <xdr:grpSp>
      <xdr:nvGrpSpPr>
        <xdr:cNvPr id="496" name="Group 1417"/>
        <xdr:cNvGrpSpPr>
          <a:grpSpLocks/>
        </xdr:cNvGrpSpPr>
      </xdr:nvGrpSpPr>
      <xdr:grpSpPr bwMode="auto">
        <a:xfrm>
          <a:off x="25678651" y="8718576"/>
          <a:ext cx="197642" cy="393701"/>
          <a:chOff x="1033" y="537"/>
          <a:chExt cx="21" cy="37"/>
        </a:xfrm>
      </xdr:grpSpPr>
      <xdr:sp macro="" textlink="">
        <xdr:nvSpPr>
          <xdr:cNvPr id="509" name="Rectangle 1418"/>
          <xdr:cNvSpPr>
            <a:spLocks noChangeArrowheads="1"/>
          </xdr:cNvSpPr>
        </xdr:nvSpPr>
        <xdr:spPr bwMode="auto">
          <a:xfrm rot="-5400000">
            <a:off x="1026" y="545"/>
            <a:ext cx="3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0" name="Line 1419"/>
          <xdr:cNvSpPr>
            <a:spLocks noChangeShapeType="1"/>
          </xdr:cNvSpPr>
        </xdr:nvSpPr>
        <xdr:spPr bwMode="auto">
          <a:xfrm rot="-5400000">
            <a:off x="1042" y="573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" name="Line 1420"/>
          <xdr:cNvSpPr>
            <a:spLocks noChangeShapeType="1"/>
          </xdr:cNvSpPr>
        </xdr:nvSpPr>
        <xdr:spPr bwMode="auto">
          <a:xfrm rot="16200000" flipV="1">
            <a:off x="1037" y="565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1421"/>
          <xdr:cNvSpPr>
            <a:spLocks noChangeShapeType="1"/>
          </xdr:cNvSpPr>
        </xdr:nvSpPr>
        <xdr:spPr bwMode="auto">
          <a:xfrm rot="-5400000">
            <a:off x="1041" y="556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1422"/>
          <xdr:cNvSpPr>
            <a:spLocks noChangeShapeType="1"/>
          </xdr:cNvSpPr>
        </xdr:nvSpPr>
        <xdr:spPr bwMode="auto">
          <a:xfrm rot="16200000" flipV="1">
            <a:off x="1041" y="551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" name="Line 1423"/>
          <xdr:cNvSpPr>
            <a:spLocks noChangeShapeType="1"/>
          </xdr:cNvSpPr>
        </xdr:nvSpPr>
        <xdr:spPr bwMode="auto">
          <a:xfrm rot="-5400000">
            <a:off x="1041" y="545"/>
            <a:ext cx="6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" name="Line 1424"/>
          <xdr:cNvSpPr>
            <a:spLocks noChangeShapeType="1"/>
          </xdr:cNvSpPr>
        </xdr:nvSpPr>
        <xdr:spPr bwMode="auto">
          <a:xfrm rot="16200000" flipV="1">
            <a:off x="1041" y="540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1425"/>
          <xdr:cNvSpPr>
            <a:spLocks noChangeShapeType="1"/>
          </xdr:cNvSpPr>
        </xdr:nvSpPr>
        <xdr:spPr bwMode="auto">
          <a:xfrm rot="-5400000">
            <a:off x="1041" y="535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1426"/>
          <xdr:cNvSpPr>
            <a:spLocks noChangeShapeType="1"/>
          </xdr:cNvSpPr>
        </xdr:nvSpPr>
        <xdr:spPr bwMode="auto">
          <a:xfrm rot="16200000" flipV="1">
            <a:off x="1047" y="536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" name="Line 1427"/>
          <xdr:cNvSpPr>
            <a:spLocks noChangeShapeType="1"/>
          </xdr:cNvSpPr>
        </xdr:nvSpPr>
        <xdr:spPr bwMode="auto">
          <a:xfrm rot="-5400000">
            <a:off x="1042" y="539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72</xdr:col>
      <xdr:colOff>79491</xdr:colOff>
      <xdr:row>44</xdr:row>
      <xdr:rowOff>13053</xdr:rowOff>
    </xdr:from>
    <xdr:to>
      <xdr:col>73</xdr:col>
      <xdr:colOff>98540</xdr:colOff>
      <xdr:row>45</xdr:row>
      <xdr:rowOff>153926</xdr:rowOff>
    </xdr:to>
    <xdr:grpSp>
      <xdr:nvGrpSpPr>
        <xdr:cNvPr id="519" name="Group 1417"/>
        <xdr:cNvGrpSpPr>
          <a:grpSpLocks/>
        </xdr:cNvGrpSpPr>
      </xdr:nvGrpSpPr>
      <xdr:grpSpPr bwMode="auto">
        <a:xfrm>
          <a:off x="25677929" y="9442803"/>
          <a:ext cx="197642" cy="355186"/>
          <a:chOff x="1033" y="537"/>
          <a:chExt cx="21" cy="37"/>
        </a:xfrm>
      </xdr:grpSpPr>
      <xdr:sp macro="" textlink="">
        <xdr:nvSpPr>
          <xdr:cNvPr id="520" name="Rectangle 1418"/>
          <xdr:cNvSpPr>
            <a:spLocks noChangeArrowheads="1"/>
          </xdr:cNvSpPr>
        </xdr:nvSpPr>
        <xdr:spPr bwMode="auto">
          <a:xfrm rot="-5400000">
            <a:off x="1026" y="545"/>
            <a:ext cx="3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1" name="Line 1419"/>
          <xdr:cNvSpPr>
            <a:spLocks noChangeShapeType="1"/>
          </xdr:cNvSpPr>
        </xdr:nvSpPr>
        <xdr:spPr bwMode="auto">
          <a:xfrm rot="-5400000">
            <a:off x="1042" y="573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" name="Line 1420"/>
          <xdr:cNvSpPr>
            <a:spLocks noChangeShapeType="1"/>
          </xdr:cNvSpPr>
        </xdr:nvSpPr>
        <xdr:spPr bwMode="auto">
          <a:xfrm rot="16200000" flipV="1">
            <a:off x="1037" y="565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" name="Line 1421"/>
          <xdr:cNvSpPr>
            <a:spLocks noChangeShapeType="1"/>
          </xdr:cNvSpPr>
        </xdr:nvSpPr>
        <xdr:spPr bwMode="auto">
          <a:xfrm rot="-5400000">
            <a:off x="1041" y="556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1422"/>
          <xdr:cNvSpPr>
            <a:spLocks noChangeShapeType="1"/>
          </xdr:cNvSpPr>
        </xdr:nvSpPr>
        <xdr:spPr bwMode="auto">
          <a:xfrm rot="16200000" flipV="1">
            <a:off x="1041" y="551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1423"/>
          <xdr:cNvSpPr>
            <a:spLocks noChangeShapeType="1"/>
          </xdr:cNvSpPr>
        </xdr:nvSpPr>
        <xdr:spPr bwMode="auto">
          <a:xfrm rot="16200000">
            <a:off x="1041" y="545"/>
            <a:ext cx="6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" name="Line 1424"/>
          <xdr:cNvSpPr>
            <a:spLocks noChangeShapeType="1"/>
          </xdr:cNvSpPr>
        </xdr:nvSpPr>
        <xdr:spPr bwMode="auto">
          <a:xfrm rot="16200000" flipV="1">
            <a:off x="1041" y="540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" name="Line 1425"/>
          <xdr:cNvSpPr>
            <a:spLocks noChangeShapeType="1"/>
          </xdr:cNvSpPr>
        </xdr:nvSpPr>
        <xdr:spPr bwMode="auto">
          <a:xfrm rot="-5400000">
            <a:off x="1041" y="535"/>
            <a:ext cx="5" cy="2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1426"/>
          <xdr:cNvSpPr>
            <a:spLocks noChangeShapeType="1"/>
          </xdr:cNvSpPr>
        </xdr:nvSpPr>
        <xdr:spPr bwMode="auto">
          <a:xfrm rot="16200000" flipV="1">
            <a:off x="1047" y="536"/>
            <a:ext cx="3" cy="1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1427"/>
          <xdr:cNvSpPr>
            <a:spLocks noChangeShapeType="1"/>
          </xdr:cNvSpPr>
        </xdr:nvSpPr>
        <xdr:spPr bwMode="auto">
          <a:xfrm rot="-5400000">
            <a:off x="1042" y="539"/>
            <a:ext cx="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2648</xdr:colOff>
      <xdr:row>42</xdr:row>
      <xdr:rowOff>110137</xdr:rowOff>
    </xdr:from>
    <xdr:to>
      <xdr:col>73</xdr:col>
      <xdr:colOff>2648</xdr:colOff>
      <xdr:row>44</xdr:row>
      <xdr:rowOff>40822</xdr:rowOff>
    </xdr:to>
    <xdr:sp macro="" textlink="">
      <xdr:nvSpPr>
        <xdr:cNvPr id="530" name="Line 896"/>
        <xdr:cNvSpPr>
          <a:spLocks noChangeShapeType="1"/>
        </xdr:cNvSpPr>
      </xdr:nvSpPr>
      <xdr:spPr bwMode="auto">
        <a:xfrm>
          <a:off x="25992291" y="8968387"/>
          <a:ext cx="0" cy="35250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182264</xdr:colOff>
      <xdr:row>38</xdr:row>
      <xdr:rowOff>95250</xdr:rowOff>
    </xdr:from>
    <xdr:to>
      <xdr:col>72</xdr:col>
      <xdr:colOff>182264</xdr:colOff>
      <xdr:row>40</xdr:row>
      <xdr:rowOff>163285</xdr:rowOff>
    </xdr:to>
    <xdr:sp macro="" textlink="">
      <xdr:nvSpPr>
        <xdr:cNvPr id="531" name="Line 896"/>
        <xdr:cNvSpPr>
          <a:spLocks noChangeShapeType="1"/>
        </xdr:cNvSpPr>
      </xdr:nvSpPr>
      <xdr:spPr bwMode="auto">
        <a:xfrm>
          <a:off x="25988210" y="8109857"/>
          <a:ext cx="0" cy="48985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182263</xdr:colOff>
      <xdr:row>45</xdr:row>
      <xdr:rowOff>149679</xdr:rowOff>
    </xdr:from>
    <xdr:to>
      <xdr:col>72</xdr:col>
      <xdr:colOff>182263</xdr:colOff>
      <xdr:row>46</xdr:row>
      <xdr:rowOff>104774</xdr:rowOff>
    </xdr:to>
    <xdr:sp macro="" textlink="">
      <xdr:nvSpPr>
        <xdr:cNvPr id="533" name="Line 896"/>
        <xdr:cNvSpPr>
          <a:spLocks noChangeShapeType="1"/>
        </xdr:cNvSpPr>
      </xdr:nvSpPr>
      <xdr:spPr bwMode="auto">
        <a:xfrm>
          <a:off x="25988209" y="9640661"/>
          <a:ext cx="0" cy="16600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89815</xdr:colOff>
      <xdr:row>47</xdr:row>
      <xdr:rowOff>38099</xdr:rowOff>
    </xdr:from>
    <xdr:to>
      <xdr:col>74</xdr:col>
      <xdr:colOff>127916</xdr:colOff>
      <xdr:row>47</xdr:row>
      <xdr:rowOff>125184</xdr:rowOff>
    </xdr:to>
    <xdr:sp macro="" textlink="">
      <xdr:nvSpPr>
        <xdr:cNvPr id="534" name="AutoShape 1134"/>
        <xdr:cNvSpPr>
          <a:spLocks noChangeArrowheads="1"/>
        </xdr:cNvSpPr>
      </xdr:nvSpPr>
      <xdr:spPr bwMode="auto">
        <a:xfrm flipV="1">
          <a:off x="26079458" y="9950903"/>
          <a:ext cx="221797" cy="87085"/>
        </a:xfrm>
        <a:prstGeom prst="triangle">
          <a:avLst>
            <a:gd name="adj" fmla="val 50000"/>
          </a:avLst>
        </a:prstGeom>
        <a:solidFill>
          <a:srgbClr val="00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122488</xdr:colOff>
      <xdr:row>38</xdr:row>
      <xdr:rowOff>99490</xdr:rowOff>
    </xdr:from>
    <xdr:to>
      <xdr:col>70</xdr:col>
      <xdr:colOff>123849</xdr:colOff>
      <xdr:row>38</xdr:row>
      <xdr:rowOff>109016</xdr:rowOff>
    </xdr:to>
    <xdr:sp macro="" textlink="">
      <xdr:nvSpPr>
        <xdr:cNvPr id="535" name="Line 1589"/>
        <xdr:cNvSpPr>
          <a:spLocks noChangeShapeType="1"/>
        </xdr:cNvSpPr>
      </xdr:nvSpPr>
      <xdr:spPr bwMode="auto">
        <a:xfrm flipH="1">
          <a:off x="25561042" y="8114097"/>
          <a:ext cx="1361" cy="952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94849</xdr:colOff>
      <xdr:row>41</xdr:row>
      <xdr:rowOff>84440</xdr:rowOff>
    </xdr:from>
    <xdr:to>
      <xdr:col>69</xdr:col>
      <xdr:colOff>84364</xdr:colOff>
      <xdr:row>44</xdr:row>
      <xdr:rowOff>39618</xdr:rowOff>
    </xdr:to>
    <xdr:grpSp>
      <xdr:nvGrpSpPr>
        <xdr:cNvPr id="3" name="グループ化 2"/>
        <xdr:cNvGrpSpPr/>
      </xdr:nvGrpSpPr>
      <xdr:grpSpPr>
        <a:xfrm>
          <a:off x="24621724" y="8871253"/>
          <a:ext cx="525296" cy="598115"/>
          <a:chOff x="24805421" y="9330487"/>
          <a:chExt cx="540604" cy="587910"/>
        </a:xfrm>
      </xdr:grpSpPr>
      <xdr:sp macro="" textlink="">
        <xdr:nvSpPr>
          <xdr:cNvPr id="2" name="二等辺三角形 1"/>
          <xdr:cNvSpPr/>
        </xdr:nvSpPr>
        <xdr:spPr bwMode="auto">
          <a:xfrm rot="16200000">
            <a:off x="24775805" y="9360103"/>
            <a:ext cx="587910" cy="528678"/>
          </a:xfrm>
          <a:prstGeom prst="triangl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6" name="Text Box 878"/>
          <xdr:cNvSpPr txBox="1">
            <a:spLocks noChangeArrowheads="1"/>
          </xdr:cNvSpPr>
        </xdr:nvSpPr>
        <xdr:spPr bwMode="auto">
          <a:xfrm>
            <a:off x="25173214" y="9622962"/>
            <a:ext cx="170090" cy="210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8288" tIns="22860" rIns="0" bIns="0" anchor="t" upright="1">
            <a:spAutoFit/>
          </a:bodyPr>
          <a:lstStyle/>
          <a:p>
            <a:pPr algn="ctr" rtl="0">
              <a:defRPr sz="1000"/>
            </a:pPr>
            <a:r>
              <a:rPr lang="en-US" altLang="ja-JP" sz="1200"/>
              <a:t>-</a:t>
            </a:r>
            <a:endParaRPr lang="ja-JP" altLang="en-US" sz="1200"/>
          </a:p>
        </xdr:txBody>
      </xdr:sp>
      <xdr:sp macro="" textlink="">
        <xdr:nvSpPr>
          <xdr:cNvPr id="537" name="Text Box 878"/>
          <xdr:cNvSpPr txBox="1">
            <a:spLocks noChangeArrowheads="1"/>
          </xdr:cNvSpPr>
        </xdr:nvSpPr>
        <xdr:spPr bwMode="auto">
          <a:xfrm>
            <a:off x="25175935" y="9407967"/>
            <a:ext cx="170090" cy="210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8288" tIns="22860" rIns="0" bIns="0" anchor="t" upright="1">
            <a:spAutoFit/>
          </a:bodyPr>
          <a:lstStyle/>
          <a:p>
            <a:pPr algn="ctr" rtl="0">
              <a:defRPr sz="1000"/>
            </a:pPr>
            <a:r>
              <a:rPr lang="en-US" altLang="ja-JP" sz="1200"/>
              <a:t>+</a:t>
            </a:r>
            <a:endParaRPr lang="ja-JP" altLang="en-US" sz="1200"/>
          </a:p>
        </xdr:txBody>
      </xdr:sp>
    </xdr:grpSp>
    <xdr:clientData/>
  </xdr:twoCellAnchor>
  <xdr:twoCellAnchor>
    <xdr:from>
      <xdr:col>69</xdr:col>
      <xdr:colOff>68042</xdr:colOff>
      <xdr:row>43</xdr:row>
      <xdr:rowOff>74842</xdr:rowOff>
    </xdr:from>
    <xdr:to>
      <xdr:col>73</xdr:col>
      <xdr:colOff>0</xdr:colOff>
      <xdr:row>43</xdr:row>
      <xdr:rowOff>74842</xdr:rowOff>
    </xdr:to>
    <xdr:sp macro="" textlink="">
      <xdr:nvSpPr>
        <xdr:cNvPr id="538" name="Line 1440"/>
        <xdr:cNvSpPr>
          <a:spLocks noChangeShapeType="1"/>
        </xdr:cNvSpPr>
      </xdr:nvSpPr>
      <xdr:spPr bwMode="auto">
        <a:xfrm>
          <a:off x="25322899" y="9144003"/>
          <a:ext cx="666744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111177</xdr:colOff>
      <xdr:row>36</xdr:row>
      <xdr:rowOff>93959</xdr:rowOff>
    </xdr:from>
    <xdr:to>
      <xdr:col>69</xdr:col>
      <xdr:colOff>100692</xdr:colOff>
      <xdr:row>39</xdr:row>
      <xdr:rowOff>49137</xdr:rowOff>
    </xdr:to>
    <xdr:grpSp>
      <xdr:nvGrpSpPr>
        <xdr:cNvPr id="539" name="グループ化 538"/>
        <xdr:cNvGrpSpPr/>
      </xdr:nvGrpSpPr>
      <xdr:grpSpPr>
        <a:xfrm>
          <a:off x="24638052" y="7809209"/>
          <a:ext cx="525296" cy="598116"/>
          <a:chOff x="24805421" y="9330487"/>
          <a:chExt cx="540604" cy="587910"/>
        </a:xfrm>
      </xdr:grpSpPr>
      <xdr:sp macro="" textlink="">
        <xdr:nvSpPr>
          <xdr:cNvPr id="540" name="二等辺三角形 539"/>
          <xdr:cNvSpPr/>
        </xdr:nvSpPr>
        <xdr:spPr bwMode="auto">
          <a:xfrm rot="16200000">
            <a:off x="24775805" y="9360103"/>
            <a:ext cx="587910" cy="528678"/>
          </a:xfrm>
          <a:prstGeom prst="triangl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1" name="Text Box 878"/>
          <xdr:cNvSpPr txBox="1">
            <a:spLocks noChangeArrowheads="1"/>
          </xdr:cNvSpPr>
        </xdr:nvSpPr>
        <xdr:spPr bwMode="auto">
          <a:xfrm>
            <a:off x="25173214" y="9622962"/>
            <a:ext cx="170090" cy="210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8288" tIns="22860" rIns="0" bIns="0" anchor="t" upright="1">
            <a:spAutoFit/>
          </a:bodyPr>
          <a:lstStyle/>
          <a:p>
            <a:pPr algn="ctr" rtl="0">
              <a:defRPr sz="1000"/>
            </a:pPr>
            <a:r>
              <a:rPr lang="en-US" altLang="ja-JP" sz="1200"/>
              <a:t>-</a:t>
            </a:r>
            <a:endParaRPr lang="ja-JP" altLang="en-US" sz="1200"/>
          </a:p>
        </xdr:txBody>
      </xdr:sp>
      <xdr:sp macro="" textlink="">
        <xdr:nvSpPr>
          <xdr:cNvPr id="542" name="Text Box 878"/>
          <xdr:cNvSpPr txBox="1">
            <a:spLocks noChangeArrowheads="1"/>
          </xdr:cNvSpPr>
        </xdr:nvSpPr>
        <xdr:spPr bwMode="auto">
          <a:xfrm>
            <a:off x="25175935" y="9407967"/>
            <a:ext cx="170090" cy="210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8288" tIns="22860" rIns="0" bIns="0" anchor="t" upright="1">
            <a:spAutoFit/>
          </a:bodyPr>
          <a:lstStyle/>
          <a:p>
            <a:pPr algn="ctr" rtl="0">
              <a:defRPr sz="1000"/>
            </a:pPr>
            <a:r>
              <a:rPr lang="en-US" altLang="ja-JP" sz="1200"/>
              <a:t>+</a:t>
            </a:r>
            <a:endParaRPr lang="ja-JP" altLang="en-US" sz="1200"/>
          </a:p>
        </xdr:txBody>
      </xdr:sp>
    </xdr:grpSp>
    <xdr:clientData/>
  </xdr:twoCellAnchor>
  <xdr:twoCellAnchor>
    <xdr:from>
      <xdr:col>67</xdr:col>
      <xdr:colOff>9753</xdr:colOff>
      <xdr:row>40</xdr:row>
      <xdr:rowOff>207961</xdr:rowOff>
    </xdr:from>
    <xdr:to>
      <xdr:col>68</xdr:col>
      <xdr:colOff>65542</xdr:colOff>
      <xdr:row>41</xdr:row>
      <xdr:rowOff>79148</xdr:rowOff>
    </xdr:to>
    <xdr:sp macro="" textlink="">
      <xdr:nvSpPr>
        <xdr:cNvPr id="544" name="Rectangle 966"/>
        <xdr:cNvSpPr>
          <a:spLocks noChangeArrowheads="1"/>
        </xdr:cNvSpPr>
      </xdr:nvSpPr>
      <xdr:spPr bwMode="auto">
        <a:xfrm rot="5400000">
          <a:off x="24975911" y="8565696"/>
          <a:ext cx="82097" cy="2394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69</xdr:col>
      <xdr:colOff>179843</xdr:colOff>
      <xdr:row>39</xdr:row>
      <xdr:rowOff>58284</xdr:rowOff>
    </xdr:from>
    <xdr:to>
      <xdr:col>71</xdr:col>
      <xdr:colOff>51936</xdr:colOff>
      <xdr:row>39</xdr:row>
      <xdr:rowOff>140381</xdr:rowOff>
    </xdr:to>
    <xdr:grpSp>
      <xdr:nvGrpSpPr>
        <xdr:cNvPr id="5" name="グループ化 4"/>
        <xdr:cNvGrpSpPr/>
      </xdr:nvGrpSpPr>
      <xdr:grpSpPr>
        <a:xfrm>
          <a:off x="25242499" y="8416472"/>
          <a:ext cx="229281" cy="82097"/>
          <a:chOff x="24897217" y="8644391"/>
          <a:chExt cx="239486" cy="82097"/>
        </a:xfrm>
      </xdr:grpSpPr>
      <xdr:sp macro="" textlink="">
        <xdr:nvSpPr>
          <xdr:cNvPr id="545" name="Line 967"/>
          <xdr:cNvSpPr>
            <a:spLocks noChangeShapeType="1"/>
          </xdr:cNvSpPr>
        </xdr:nvSpPr>
        <xdr:spPr bwMode="auto">
          <a:xfrm rot="5400000">
            <a:off x="25016960" y="8524648"/>
            <a:ext cx="0" cy="23948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" name="Line 968"/>
          <xdr:cNvSpPr>
            <a:spLocks noChangeShapeType="1"/>
          </xdr:cNvSpPr>
        </xdr:nvSpPr>
        <xdr:spPr bwMode="auto">
          <a:xfrm rot="5400000">
            <a:off x="25011406" y="8646319"/>
            <a:ext cx="0" cy="160337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69</xdr:col>
      <xdr:colOff>84362</xdr:colOff>
      <xdr:row>38</xdr:row>
      <xdr:rowOff>96611</xdr:rowOff>
    </xdr:from>
    <xdr:to>
      <xdr:col>73</xdr:col>
      <xdr:colOff>13606</xdr:colOff>
      <xdr:row>38</xdr:row>
      <xdr:rowOff>96611</xdr:rowOff>
    </xdr:to>
    <xdr:sp macro="" textlink="">
      <xdr:nvSpPr>
        <xdr:cNvPr id="547" name="Line 1049"/>
        <xdr:cNvSpPr>
          <a:spLocks noChangeShapeType="1"/>
        </xdr:cNvSpPr>
      </xdr:nvSpPr>
      <xdr:spPr bwMode="auto">
        <a:xfrm flipH="1">
          <a:off x="25339219" y="8111218"/>
          <a:ext cx="66403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123745</xdr:colOff>
      <xdr:row>38</xdr:row>
      <xdr:rowOff>104774</xdr:rowOff>
    </xdr:from>
    <xdr:to>
      <xdr:col>70</xdr:col>
      <xdr:colOff>123745</xdr:colOff>
      <xdr:row>39</xdr:row>
      <xdr:rowOff>61232</xdr:rowOff>
    </xdr:to>
    <xdr:sp macro="" textlink="">
      <xdr:nvSpPr>
        <xdr:cNvPr id="548" name="Line 896"/>
        <xdr:cNvSpPr>
          <a:spLocks noChangeShapeType="1"/>
        </xdr:cNvSpPr>
      </xdr:nvSpPr>
      <xdr:spPr bwMode="auto">
        <a:xfrm>
          <a:off x="25562299" y="8119381"/>
          <a:ext cx="0" cy="167369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136071</xdr:colOff>
      <xdr:row>36</xdr:row>
      <xdr:rowOff>47628</xdr:rowOff>
    </xdr:from>
    <xdr:to>
      <xdr:col>71</xdr:col>
      <xdr:colOff>102054</xdr:colOff>
      <xdr:row>44</xdr:row>
      <xdr:rowOff>102055</xdr:rowOff>
    </xdr:to>
    <xdr:sp macro="" textlink="">
      <xdr:nvSpPr>
        <xdr:cNvPr id="6" name="正方形/長方形 5"/>
        <xdr:cNvSpPr/>
      </xdr:nvSpPr>
      <xdr:spPr bwMode="auto">
        <a:xfrm>
          <a:off x="24472446" y="7640414"/>
          <a:ext cx="1251858" cy="1741712"/>
        </a:xfrm>
        <a:prstGeom prst="rect">
          <a:avLst/>
        </a:prstGeom>
        <a:noFill/>
        <a:ln w="12700">
          <a:solidFill>
            <a:srgbClr val="FF0000"/>
          </a:solidFill>
          <a:prstDash val="dash"/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horzOverflow="clip" rtlCol="0" anchor="b"/>
        <a:lstStyle/>
        <a:p>
          <a:pPr algn="l"/>
          <a:r>
            <a:rPr kumimoji="1" lang="en-US" altLang="ja-JP" sz="1400" b="1" u="sng">
              <a:solidFill>
                <a:srgbClr val="FF0000"/>
              </a:solidFill>
            </a:rPr>
            <a:t>IC2</a:t>
          </a:r>
          <a:endParaRPr kumimoji="1" lang="ja-JP" altLang="en-US" sz="14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70</xdr:col>
      <xdr:colOff>116940</xdr:colOff>
      <xdr:row>39</xdr:row>
      <xdr:rowOff>142794</xdr:rowOff>
    </xdr:from>
    <xdr:to>
      <xdr:col>70</xdr:col>
      <xdr:colOff>116940</xdr:colOff>
      <xdr:row>40</xdr:row>
      <xdr:rowOff>182334</xdr:rowOff>
    </xdr:to>
    <xdr:sp macro="" textlink="">
      <xdr:nvSpPr>
        <xdr:cNvPr id="562" name="Line 896"/>
        <xdr:cNvSpPr>
          <a:spLocks noChangeShapeType="1"/>
        </xdr:cNvSpPr>
      </xdr:nvSpPr>
      <xdr:spPr bwMode="auto">
        <a:xfrm>
          <a:off x="25555494" y="8368312"/>
          <a:ext cx="0" cy="25045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10885</xdr:colOff>
      <xdr:row>40</xdr:row>
      <xdr:rowOff>183695</xdr:rowOff>
    </xdr:from>
    <xdr:to>
      <xdr:col>71</xdr:col>
      <xdr:colOff>48986</xdr:colOff>
      <xdr:row>41</xdr:row>
      <xdr:rowOff>59870</xdr:rowOff>
    </xdr:to>
    <xdr:sp macro="" textlink="">
      <xdr:nvSpPr>
        <xdr:cNvPr id="563" name="AutoShape 1134"/>
        <xdr:cNvSpPr>
          <a:spLocks noChangeArrowheads="1"/>
        </xdr:cNvSpPr>
      </xdr:nvSpPr>
      <xdr:spPr bwMode="auto">
        <a:xfrm flipV="1">
          <a:off x="25449439" y="8620124"/>
          <a:ext cx="221797" cy="87085"/>
        </a:xfrm>
        <a:prstGeom prst="triangle">
          <a:avLst>
            <a:gd name="adj" fmla="val 50000"/>
          </a:avLst>
        </a:prstGeom>
        <a:solidFill>
          <a:srgbClr val="00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121103</xdr:colOff>
      <xdr:row>42</xdr:row>
      <xdr:rowOff>160564</xdr:rowOff>
    </xdr:from>
    <xdr:to>
      <xdr:col>66</xdr:col>
      <xdr:colOff>129268</xdr:colOff>
      <xdr:row>42</xdr:row>
      <xdr:rowOff>160564</xdr:rowOff>
    </xdr:to>
    <xdr:sp macro="" textlink="">
      <xdr:nvSpPr>
        <xdr:cNvPr id="565" name="Line 1049"/>
        <xdr:cNvSpPr>
          <a:spLocks noChangeShapeType="1"/>
        </xdr:cNvSpPr>
      </xdr:nvSpPr>
      <xdr:spPr bwMode="auto">
        <a:xfrm flipH="1">
          <a:off x="24641174" y="9018814"/>
          <a:ext cx="19186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115662</xdr:colOff>
      <xdr:row>37</xdr:row>
      <xdr:rowOff>168730</xdr:rowOff>
    </xdr:from>
    <xdr:to>
      <xdr:col>66</xdr:col>
      <xdr:colOff>122465</xdr:colOff>
      <xdr:row>37</xdr:row>
      <xdr:rowOff>168730</xdr:rowOff>
    </xdr:to>
    <xdr:sp macro="" textlink="">
      <xdr:nvSpPr>
        <xdr:cNvPr id="566" name="Line 1589"/>
        <xdr:cNvSpPr>
          <a:spLocks noChangeShapeType="1"/>
        </xdr:cNvSpPr>
      </xdr:nvSpPr>
      <xdr:spPr bwMode="auto">
        <a:xfrm flipV="1">
          <a:off x="24635733" y="7972426"/>
          <a:ext cx="190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17689</xdr:colOff>
      <xdr:row>46</xdr:row>
      <xdr:rowOff>74839</xdr:rowOff>
    </xdr:from>
    <xdr:to>
      <xdr:col>74</xdr:col>
      <xdr:colOff>20410</xdr:colOff>
      <xdr:row>47</xdr:row>
      <xdr:rowOff>95250</xdr:rowOff>
    </xdr:to>
    <xdr:sp macro="" textlink="">
      <xdr:nvSpPr>
        <xdr:cNvPr id="568" name="Line 1154"/>
        <xdr:cNvSpPr>
          <a:spLocks noChangeShapeType="1"/>
        </xdr:cNvSpPr>
      </xdr:nvSpPr>
      <xdr:spPr bwMode="auto">
        <a:xfrm flipH="1" flipV="1">
          <a:off x="26191028" y="9776732"/>
          <a:ext cx="2721" cy="231322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70756</xdr:colOff>
      <xdr:row>42</xdr:row>
      <xdr:rowOff>84364</xdr:rowOff>
    </xdr:from>
    <xdr:to>
      <xdr:col>70</xdr:col>
      <xdr:colOff>102052</xdr:colOff>
      <xdr:row>42</xdr:row>
      <xdr:rowOff>84364</xdr:rowOff>
    </xdr:to>
    <xdr:sp macro="" textlink="">
      <xdr:nvSpPr>
        <xdr:cNvPr id="571" name="Line 1440"/>
        <xdr:cNvSpPr>
          <a:spLocks noChangeShapeType="1"/>
        </xdr:cNvSpPr>
      </xdr:nvSpPr>
      <xdr:spPr bwMode="auto">
        <a:xfrm flipH="1">
          <a:off x="25325613" y="8942614"/>
          <a:ext cx="21499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99331</xdr:colOff>
      <xdr:row>42</xdr:row>
      <xdr:rowOff>74838</xdr:rowOff>
    </xdr:from>
    <xdr:to>
      <xdr:col>70</xdr:col>
      <xdr:colOff>99331</xdr:colOff>
      <xdr:row>44</xdr:row>
      <xdr:rowOff>95250</xdr:rowOff>
    </xdr:to>
    <xdr:sp macro="" textlink="">
      <xdr:nvSpPr>
        <xdr:cNvPr id="573" name="Line 896"/>
        <xdr:cNvSpPr>
          <a:spLocks noChangeShapeType="1"/>
        </xdr:cNvSpPr>
      </xdr:nvSpPr>
      <xdr:spPr bwMode="auto">
        <a:xfrm>
          <a:off x="25453149" y="8803202"/>
          <a:ext cx="0" cy="43604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69</xdr:col>
      <xdr:colOff>84702</xdr:colOff>
      <xdr:row>46</xdr:row>
      <xdr:rowOff>103159</xdr:rowOff>
    </xdr:from>
    <xdr:ext cx="366126" cy="353943"/>
    <xdr:sp macro="" textlink="">
      <xdr:nvSpPr>
        <xdr:cNvPr id="574" name="Rectangle 1132"/>
        <xdr:cNvSpPr>
          <a:spLocks noChangeArrowheads="1"/>
        </xdr:cNvSpPr>
      </xdr:nvSpPr>
      <xdr:spPr bwMode="auto">
        <a:xfrm>
          <a:off x="25339559" y="9805052"/>
          <a:ext cx="366126" cy="3539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From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CS2</a:t>
          </a:r>
          <a:endParaRPr lang="ja-JP" alt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70</xdr:col>
      <xdr:colOff>100693</xdr:colOff>
      <xdr:row>44</xdr:row>
      <xdr:rowOff>99333</xdr:rowOff>
    </xdr:from>
    <xdr:to>
      <xdr:col>70</xdr:col>
      <xdr:colOff>100693</xdr:colOff>
      <xdr:row>46</xdr:row>
      <xdr:rowOff>103909</xdr:rowOff>
    </xdr:to>
    <xdr:sp macro="" textlink="">
      <xdr:nvSpPr>
        <xdr:cNvPr id="575" name="Line 1138"/>
        <xdr:cNvSpPr>
          <a:spLocks noChangeShapeType="1"/>
        </xdr:cNvSpPr>
      </xdr:nvSpPr>
      <xdr:spPr bwMode="auto">
        <a:xfrm>
          <a:off x="25454511" y="9243333"/>
          <a:ext cx="0" cy="420212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81641</xdr:colOff>
      <xdr:row>12</xdr:row>
      <xdr:rowOff>163284</xdr:rowOff>
    </xdr:from>
    <xdr:to>
      <xdr:col>71</xdr:col>
      <xdr:colOff>81642</xdr:colOff>
      <xdr:row>15</xdr:row>
      <xdr:rowOff>122463</xdr:rowOff>
    </xdr:to>
    <xdr:sp macro="" textlink="">
      <xdr:nvSpPr>
        <xdr:cNvPr id="576" name="Line 1138"/>
        <xdr:cNvSpPr>
          <a:spLocks noChangeShapeType="1"/>
        </xdr:cNvSpPr>
      </xdr:nvSpPr>
      <xdr:spPr bwMode="auto">
        <a:xfrm flipV="1">
          <a:off x="25703891" y="2694213"/>
          <a:ext cx="1" cy="59191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70</xdr:col>
      <xdr:colOff>16151</xdr:colOff>
      <xdr:row>15</xdr:row>
      <xdr:rowOff>108497</xdr:rowOff>
    </xdr:from>
    <xdr:ext cx="515206" cy="200055"/>
    <xdr:sp macro="" textlink="">
      <xdr:nvSpPr>
        <xdr:cNvPr id="577" name="Rectangle 1132"/>
        <xdr:cNvSpPr>
          <a:spLocks noChangeArrowheads="1"/>
        </xdr:cNvSpPr>
      </xdr:nvSpPr>
      <xdr:spPr bwMode="auto">
        <a:xfrm>
          <a:off x="25454705" y="3272158"/>
          <a:ext cx="515206" cy="2000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To CS2</a:t>
          </a:r>
          <a:endParaRPr lang="ja-JP" alt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71</xdr:col>
      <xdr:colOff>83959</xdr:colOff>
      <xdr:row>12</xdr:row>
      <xdr:rowOff>165527</xdr:rowOff>
    </xdr:from>
    <xdr:to>
      <xdr:col>71</xdr:col>
      <xdr:colOff>83959</xdr:colOff>
      <xdr:row>14</xdr:row>
      <xdr:rowOff>13127</xdr:rowOff>
    </xdr:to>
    <xdr:sp macro="" textlink="">
      <xdr:nvSpPr>
        <xdr:cNvPr id="578" name="Line 803"/>
        <xdr:cNvSpPr>
          <a:spLocks noChangeShapeType="1"/>
        </xdr:cNvSpPr>
      </xdr:nvSpPr>
      <xdr:spPr bwMode="auto">
        <a:xfrm flipV="1">
          <a:off x="25706209" y="2696456"/>
          <a:ext cx="0" cy="26942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146958</xdr:colOff>
      <xdr:row>41</xdr:row>
      <xdr:rowOff>134929</xdr:rowOff>
    </xdr:from>
    <xdr:to>
      <xdr:col>75</xdr:col>
      <xdr:colOff>173182</xdr:colOff>
      <xdr:row>42</xdr:row>
      <xdr:rowOff>0</xdr:rowOff>
    </xdr:to>
    <xdr:cxnSp macro="">
      <xdr:nvCxnSpPr>
        <xdr:cNvPr id="8" name="直線矢印コネクタ 7"/>
        <xdr:cNvCxnSpPr>
          <a:endCxn id="569" idx="3"/>
        </xdr:cNvCxnSpPr>
      </xdr:nvCxnSpPr>
      <xdr:spPr bwMode="auto">
        <a:xfrm flipH="1" flipV="1">
          <a:off x="26046299" y="8655474"/>
          <a:ext cx="389906" cy="7289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73</xdr:col>
      <xdr:colOff>152153</xdr:colOff>
      <xdr:row>44</xdr:row>
      <xdr:rowOff>140124</xdr:rowOff>
    </xdr:from>
    <xdr:to>
      <xdr:col>75</xdr:col>
      <xdr:colOff>178377</xdr:colOff>
      <xdr:row>45</xdr:row>
      <xdr:rowOff>5196</xdr:rowOff>
    </xdr:to>
    <xdr:cxnSp macro="">
      <xdr:nvCxnSpPr>
        <xdr:cNvPr id="579" name="直線矢印コネクタ 578"/>
        <xdr:cNvCxnSpPr/>
      </xdr:nvCxnSpPr>
      <xdr:spPr bwMode="auto">
        <a:xfrm flipH="1" flipV="1">
          <a:off x="26051494" y="9284124"/>
          <a:ext cx="389906" cy="7289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177402</xdr:colOff>
      <xdr:row>20</xdr:row>
      <xdr:rowOff>35718</xdr:rowOff>
    </xdr:from>
    <xdr:to>
      <xdr:col>57</xdr:col>
      <xdr:colOff>177402</xdr:colOff>
      <xdr:row>21</xdr:row>
      <xdr:rowOff>64294</xdr:rowOff>
    </xdr:to>
    <xdr:grpSp>
      <xdr:nvGrpSpPr>
        <xdr:cNvPr id="532" name="Group 1141"/>
        <xdr:cNvGrpSpPr>
          <a:grpSpLocks/>
        </xdr:cNvGrpSpPr>
      </xdr:nvGrpSpPr>
      <xdr:grpSpPr bwMode="auto">
        <a:xfrm>
          <a:off x="22739746" y="4321968"/>
          <a:ext cx="357187" cy="242889"/>
          <a:chOff x="850" y="696"/>
          <a:chExt cx="43" cy="21"/>
        </a:xfrm>
      </xdr:grpSpPr>
      <xdr:sp macro="" textlink="">
        <xdr:nvSpPr>
          <xdr:cNvPr id="543" name="Rectangle 1142"/>
          <xdr:cNvSpPr>
            <a:spLocks noChangeArrowheads="1"/>
          </xdr:cNvSpPr>
        </xdr:nvSpPr>
        <xdr:spPr bwMode="auto">
          <a:xfrm>
            <a:off x="851" y="696"/>
            <a:ext cx="42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549" name="Group 1143"/>
          <xdr:cNvGrpSpPr>
            <a:grpSpLocks/>
          </xdr:cNvGrpSpPr>
        </xdr:nvGrpSpPr>
        <xdr:grpSpPr bwMode="auto">
          <a:xfrm>
            <a:off x="850" y="696"/>
            <a:ext cx="43" cy="20"/>
            <a:chOff x="793" y="744"/>
            <a:chExt cx="160" cy="36"/>
          </a:xfrm>
        </xdr:grpSpPr>
        <xdr:sp macro="" textlink="">
          <xdr:nvSpPr>
            <xdr:cNvPr id="550" name="Line 1144"/>
            <xdr:cNvSpPr>
              <a:spLocks noChangeShapeType="1"/>
            </xdr:cNvSpPr>
          </xdr:nvSpPr>
          <xdr:spPr bwMode="auto">
            <a:xfrm>
              <a:off x="793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1" name="Line 1145"/>
            <xdr:cNvSpPr>
              <a:spLocks noChangeShapeType="1"/>
            </xdr:cNvSpPr>
          </xdr:nvSpPr>
          <xdr:spPr bwMode="auto">
            <a:xfrm flipV="1">
              <a:off x="807" y="744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2" name="Line 1146"/>
            <xdr:cNvSpPr>
              <a:spLocks noChangeShapeType="1"/>
            </xdr:cNvSpPr>
          </xdr:nvSpPr>
          <xdr:spPr bwMode="auto">
            <a:xfrm>
              <a:off x="818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3" name="Line 1147"/>
            <xdr:cNvSpPr>
              <a:spLocks noChangeShapeType="1"/>
            </xdr:cNvSpPr>
          </xdr:nvSpPr>
          <xdr:spPr bwMode="auto">
            <a:xfrm flipV="1">
              <a:off x="840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4" name="Line 1148"/>
            <xdr:cNvSpPr>
              <a:spLocks noChangeShapeType="1"/>
            </xdr:cNvSpPr>
          </xdr:nvSpPr>
          <xdr:spPr bwMode="auto">
            <a:xfrm>
              <a:off x="862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5" name="Line 1149"/>
            <xdr:cNvSpPr>
              <a:spLocks noChangeShapeType="1"/>
            </xdr:cNvSpPr>
          </xdr:nvSpPr>
          <xdr:spPr bwMode="auto">
            <a:xfrm flipV="1">
              <a:off x="884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6" name="Line 1150"/>
            <xdr:cNvSpPr>
              <a:spLocks noChangeShapeType="1"/>
            </xdr:cNvSpPr>
          </xdr:nvSpPr>
          <xdr:spPr bwMode="auto">
            <a:xfrm>
              <a:off x="906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7" name="Line 1151"/>
            <xdr:cNvSpPr>
              <a:spLocks noChangeShapeType="1"/>
            </xdr:cNvSpPr>
          </xdr:nvSpPr>
          <xdr:spPr bwMode="auto">
            <a:xfrm flipV="1">
              <a:off x="928" y="762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8" name="Line 1152"/>
            <xdr:cNvSpPr>
              <a:spLocks noChangeShapeType="1"/>
            </xdr:cNvSpPr>
          </xdr:nvSpPr>
          <xdr:spPr bwMode="auto">
            <a:xfrm>
              <a:off x="939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59</xdr:col>
      <xdr:colOff>175045</xdr:colOff>
      <xdr:row>20</xdr:row>
      <xdr:rowOff>47625</xdr:rowOff>
    </xdr:from>
    <xdr:to>
      <xdr:col>61</xdr:col>
      <xdr:colOff>175046</xdr:colOff>
      <xdr:row>21</xdr:row>
      <xdr:rowOff>76201</xdr:rowOff>
    </xdr:to>
    <xdr:grpSp>
      <xdr:nvGrpSpPr>
        <xdr:cNvPr id="559" name="Group 1141"/>
        <xdr:cNvGrpSpPr>
          <a:grpSpLocks/>
        </xdr:cNvGrpSpPr>
      </xdr:nvGrpSpPr>
      <xdr:grpSpPr bwMode="auto">
        <a:xfrm>
          <a:off x="23451764" y="4333875"/>
          <a:ext cx="357188" cy="242889"/>
          <a:chOff x="850" y="696"/>
          <a:chExt cx="43" cy="21"/>
        </a:xfrm>
      </xdr:grpSpPr>
      <xdr:sp macro="" textlink="">
        <xdr:nvSpPr>
          <xdr:cNvPr id="564" name="Rectangle 1142"/>
          <xdr:cNvSpPr>
            <a:spLocks noChangeArrowheads="1"/>
          </xdr:cNvSpPr>
        </xdr:nvSpPr>
        <xdr:spPr bwMode="auto">
          <a:xfrm>
            <a:off x="851" y="696"/>
            <a:ext cx="42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567" name="Group 1143"/>
          <xdr:cNvGrpSpPr>
            <a:grpSpLocks/>
          </xdr:cNvGrpSpPr>
        </xdr:nvGrpSpPr>
        <xdr:grpSpPr bwMode="auto">
          <a:xfrm>
            <a:off x="850" y="696"/>
            <a:ext cx="43" cy="20"/>
            <a:chOff x="793" y="744"/>
            <a:chExt cx="160" cy="36"/>
          </a:xfrm>
        </xdr:grpSpPr>
        <xdr:sp macro="" textlink="">
          <xdr:nvSpPr>
            <xdr:cNvPr id="572" name="Line 1144"/>
            <xdr:cNvSpPr>
              <a:spLocks noChangeShapeType="1"/>
            </xdr:cNvSpPr>
          </xdr:nvSpPr>
          <xdr:spPr bwMode="auto">
            <a:xfrm>
              <a:off x="793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0" name="Line 1145"/>
            <xdr:cNvSpPr>
              <a:spLocks noChangeShapeType="1"/>
            </xdr:cNvSpPr>
          </xdr:nvSpPr>
          <xdr:spPr bwMode="auto">
            <a:xfrm flipV="1">
              <a:off x="807" y="744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1" name="Line 1146"/>
            <xdr:cNvSpPr>
              <a:spLocks noChangeShapeType="1"/>
            </xdr:cNvSpPr>
          </xdr:nvSpPr>
          <xdr:spPr bwMode="auto">
            <a:xfrm>
              <a:off x="818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2" name="Line 1147"/>
            <xdr:cNvSpPr>
              <a:spLocks noChangeShapeType="1"/>
            </xdr:cNvSpPr>
          </xdr:nvSpPr>
          <xdr:spPr bwMode="auto">
            <a:xfrm flipV="1">
              <a:off x="840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3" name="Line 1148"/>
            <xdr:cNvSpPr>
              <a:spLocks noChangeShapeType="1"/>
            </xdr:cNvSpPr>
          </xdr:nvSpPr>
          <xdr:spPr bwMode="auto">
            <a:xfrm>
              <a:off x="862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4" name="Line 1149"/>
            <xdr:cNvSpPr>
              <a:spLocks noChangeShapeType="1"/>
            </xdr:cNvSpPr>
          </xdr:nvSpPr>
          <xdr:spPr bwMode="auto">
            <a:xfrm flipV="1">
              <a:off x="884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5" name="Line 1150"/>
            <xdr:cNvSpPr>
              <a:spLocks noChangeShapeType="1"/>
            </xdr:cNvSpPr>
          </xdr:nvSpPr>
          <xdr:spPr bwMode="auto">
            <a:xfrm>
              <a:off x="906" y="744"/>
              <a:ext cx="22" cy="36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6" name="Line 1151"/>
            <xdr:cNvSpPr>
              <a:spLocks noChangeShapeType="1"/>
            </xdr:cNvSpPr>
          </xdr:nvSpPr>
          <xdr:spPr bwMode="auto">
            <a:xfrm flipV="1">
              <a:off x="928" y="762"/>
              <a:ext cx="11" cy="18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7" name="Line 1152"/>
            <xdr:cNvSpPr>
              <a:spLocks noChangeShapeType="1"/>
            </xdr:cNvSpPr>
          </xdr:nvSpPr>
          <xdr:spPr bwMode="auto">
            <a:xfrm>
              <a:off x="939" y="762"/>
              <a:ext cx="14" cy="0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61</xdr:col>
      <xdr:colOff>161948</xdr:colOff>
      <xdr:row>20</xdr:row>
      <xdr:rowOff>65881</xdr:rowOff>
    </xdr:from>
    <xdr:to>
      <xdr:col>63</xdr:col>
      <xdr:colOff>171472</xdr:colOff>
      <xdr:row>21</xdr:row>
      <xdr:rowOff>37307</xdr:rowOff>
    </xdr:to>
    <xdr:grpSp>
      <xdr:nvGrpSpPr>
        <xdr:cNvPr id="588" name="Group 1454"/>
        <xdr:cNvGrpSpPr>
          <a:grpSpLocks/>
        </xdr:cNvGrpSpPr>
      </xdr:nvGrpSpPr>
      <xdr:grpSpPr bwMode="auto">
        <a:xfrm rot="5400000" flipV="1">
          <a:off x="23886340" y="4261645"/>
          <a:ext cx="185739" cy="366712"/>
          <a:chOff x="466" y="236"/>
          <a:chExt cx="16" cy="32"/>
        </a:xfrm>
      </xdr:grpSpPr>
      <xdr:sp macro="" textlink="">
        <xdr:nvSpPr>
          <xdr:cNvPr id="589" name="Line 1455"/>
          <xdr:cNvSpPr>
            <a:spLocks noChangeShapeType="1"/>
          </xdr:cNvSpPr>
        </xdr:nvSpPr>
        <xdr:spPr bwMode="auto">
          <a:xfrm>
            <a:off x="474" y="236"/>
            <a:ext cx="0" cy="3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0" name="AutoShape 1456"/>
          <xdr:cNvSpPr>
            <a:spLocks noChangeArrowheads="1"/>
          </xdr:cNvSpPr>
        </xdr:nvSpPr>
        <xdr:spPr bwMode="auto">
          <a:xfrm>
            <a:off x="466" y="244"/>
            <a:ext cx="16" cy="14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91" name="Line 1457"/>
          <xdr:cNvSpPr>
            <a:spLocks noChangeShapeType="1"/>
          </xdr:cNvSpPr>
        </xdr:nvSpPr>
        <xdr:spPr bwMode="auto">
          <a:xfrm>
            <a:off x="466" y="244"/>
            <a:ext cx="1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54</xdr:col>
      <xdr:colOff>175022</xdr:colOff>
      <xdr:row>20</xdr:row>
      <xdr:rowOff>154781</xdr:rowOff>
    </xdr:from>
    <xdr:to>
      <xdr:col>56</xdr:col>
      <xdr:colOff>23813</xdr:colOff>
      <xdr:row>20</xdr:row>
      <xdr:rowOff>154781</xdr:rowOff>
    </xdr:to>
    <xdr:sp macro="" textlink="">
      <xdr:nvSpPr>
        <xdr:cNvPr id="593" name="Line 1049"/>
        <xdr:cNvSpPr>
          <a:spLocks noChangeShapeType="1"/>
        </xdr:cNvSpPr>
      </xdr:nvSpPr>
      <xdr:spPr bwMode="auto">
        <a:xfrm flipH="1">
          <a:off x="22493288" y="4321969"/>
          <a:ext cx="205978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172641</xdr:colOff>
      <xdr:row>20</xdr:row>
      <xdr:rowOff>157163</xdr:rowOff>
    </xdr:from>
    <xdr:to>
      <xdr:col>60</xdr:col>
      <xdr:colOff>19050</xdr:colOff>
      <xdr:row>20</xdr:row>
      <xdr:rowOff>157163</xdr:rowOff>
    </xdr:to>
    <xdr:sp macro="" textlink="">
      <xdr:nvSpPr>
        <xdr:cNvPr id="594" name="Line 1049"/>
        <xdr:cNvSpPr>
          <a:spLocks noChangeShapeType="1"/>
        </xdr:cNvSpPr>
      </xdr:nvSpPr>
      <xdr:spPr bwMode="auto">
        <a:xfrm flipH="1">
          <a:off x="23118366" y="4348163"/>
          <a:ext cx="389334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81641</xdr:colOff>
      <xdr:row>20</xdr:row>
      <xdr:rowOff>163283</xdr:rowOff>
    </xdr:from>
    <xdr:to>
      <xdr:col>58</xdr:col>
      <xdr:colOff>81641</xdr:colOff>
      <xdr:row>22</xdr:row>
      <xdr:rowOff>77390</xdr:rowOff>
    </xdr:to>
    <xdr:sp macro="" textlink="">
      <xdr:nvSpPr>
        <xdr:cNvPr id="597" name="Line 1138"/>
        <xdr:cNvSpPr>
          <a:spLocks noChangeShapeType="1"/>
        </xdr:cNvSpPr>
      </xdr:nvSpPr>
      <xdr:spPr bwMode="auto">
        <a:xfrm flipV="1">
          <a:off x="23114282" y="4330471"/>
          <a:ext cx="0" cy="330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2539</xdr:colOff>
      <xdr:row>20</xdr:row>
      <xdr:rowOff>155971</xdr:rowOff>
    </xdr:from>
    <xdr:to>
      <xdr:col>64</xdr:col>
      <xdr:colOff>2539</xdr:colOff>
      <xdr:row>22</xdr:row>
      <xdr:rowOff>3571</xdr:rowOff>
    </xdr:to>
    <xdr:sp macro="" textlink="">
      <xdr:nvSpPr>
        <xdr:cNvPr id="599" name="Line 803"/>
        <xdr:cNvSpPr>
          <a:spLocks noChangeShapeType="1"/>
        </xdr:cNvSpPr>
      </xdr:nvSpPr>
      <xdr:spPr bwMode="auto">
        <a:xfrm flipV="1">
          <a:off x="24215089" y="4346971"/>
          <a:ext cx="0" cy="26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83479</xdr:colOff>
      <xdr:row>20</xdr:row>
      <xdr:rowOff>147636</xdr:rowOff>
    </xdr:from>
    <xdr:to>
      <xdr:col>58</xdr:col>
      <xdr:colOff>83479</xdr:colOff>
      <xdr:row>21</xdr:row>
      <xdr:rowOff>29765</xdr:rowOff>
    </xdr:to>
    <xdr:sp macro="" textlink="">
      <xdr:nvSpPr>
        <xdr:cNvPr id="600" name="Line 803"/>
        <xdr:cNvSpPr>
          <a:spLocks noChangeShapeType="1"/>
        </xdr:cNvSpPr>
      </xdr:nvSpPr>
      <xdr:spPr bwMode="auto">
        <a:xfrm flipV="1">
          <a:off x="23116120" y="4314824"/>
          <a:ext cx="0" cy="9048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179254</xdr:colOff>
      <xdr:row>21</xdr:row>
      <xdr:rowOff>76201</xdr:rowOff>
    </xdr:from>
    <xdr:to>
      <xdr:col>61</xdr:col>
      <xdr:colOff>104775</xdr:colOff>
      <xdr:row>21</xdr:row>
      <xdr:rowOff>204788</xdr:rowOff>
    </xdr:to>
    <xdr:cxnSp macro="">
      <xdr:nvCxnSpPr>
        <xdr:cNvPr id="604" name="直線矢印コネクタ 603"/>
        <xdr:cNvCxnSpPr>
          <a:endCxn id="564" idx="2"/>
        </xdr:cNvCxnSpPr>
      </xdr:nvCxnSpPr>
      <xdr:spPr bwMode="auto">
        <a:xfrm flipH="1" flipV="1">
          <a:off x="23667904" y="4476751"/>
          <a:ext cx="106496" cy="12858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56</xdr:col>
      <xdr:colOff>71438</xdr:colOff>
      <xdr:row>19</xdr:row>
      <xdr:rowOff>47625</xdr:rowOff>
    </xdr:from>
    <xdr:to>
      <xdr:col>56</xdr:col>
      <xdr:colOff>176213</xdr:colOff>
      <xdr:row>19</xdr:row>
      <xdr:rowOff>180975</xdr:rowOff>
    </xdr:to>
    <xdr:cxnSp macro="">
      <xdr:nvCxnSpPr>
        <xdr:cNvPr id="605" name="直線矢印コネクタ 604"/>
        <xdr:cNvCxnSpPr/>
      </xdr:nvCxnSpPr>
      <xdr:spPr bwMode="auto">
        <a:xfrm flipH="1">
          <a:off x="22836188" y="4029075"/>
          <a:ext cx="104775" cy="1333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0</xdr:row>
          <xdr:rowOff>76200</xdr:rowOff>
        </xdr:from>
        <xdr:to>
          <xdr:col>16</xdr:col>
          <xdr:colOff>190500</xdr:colOff>
          <xdr:row>13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609600</xdr:colOff>
      <xdr:row>13</xdr:row>
      <xdr:rowOff>47625</xdr:rowOff>
    </xdr:from>
    <xdr:to>
      <xdr:col>10</xdr:col>
      <xdr:colOff>790575</xdr:colOff>
      <xdr:row>14</xdr:row>
      <xdr:rowOff>85725</xdr:rowOff>
    </xdr:to>
    <xdr:grpSp>
      <xdr:nvGrpSpPr>
        <xdr:cNvPr id="853858" name="Group 3"/>
        <xdr:cNvGrpSpPr>
          <a:grpSpLocks/>
        </xdr:cNvGrpSpPr>
      </xdr:nvGrpSpPr>
      <xdr:grpSpPr bwMode="auto">
        <a:xfrm>
          <a:off x="13763625" y="2286000"/>
          <a:ext cx="180975" cy="238125"/>
          <a:chOff x="1575" y="73"/>
          <a:chExt cx="18" cy="22"/>
        </a:xfrm>
      </xdr:grpSpPr>
      <xdr:sp macro="" textlink="">
        <xdr:nvSpPr>
          <xdr:cNvPr id="881704" name="Oval 4"/>
          <xdr:cNvSpPr>
            <a:spLocks noChangeAspect="1" noChangeArrowheads="1"/>
          </xdr:cNvSpPr>
        </xdr:nvSpPr>
        <xdr:spPr bwMode="auto">
          <a:xfrm>
            <a:off x="1583" y="73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705" name="Line 5"/>
          <xdr:cNvSpPr>
            <a:spLocks noChangeShapeType="1"/>
          </xdr:cNvSpPr>
        </xdr:nvSpPr>
        <xdr:spPr bwMode="auto">
          <a:xfrm>
            <a:off x="1584" y="75"/>
            <a:ext cx="0" cy="14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706" name="Line 6"/>
          <xdr:cNvSpPr>
            <a:spLocks noChangeShapeType="1"/>
          </xdr:cNvSpPr>
        </xdr:nvSpPr>
        <xdr:spPr bwMode="auto">
          <a:xfrm>
            <a:off x="1575" y="89"/>
            <a:ext cx="18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81707" name="Group 7"/>
          <xdr:cNvGrpSpPr>
            <a:grpSpLocks/>
          </xdr:cNvGrpSpPr>
        </xdr:nvGrpSpPr>
        <xdr:grpSpPr bwMode="auto">
          <a:xfrm>
            <a:off x="1577" y="89"/>
            <a:ext cx="12" cy="6"/>
            <a:chOff x="1577" y="89"/>
            <a:chExt cx="12" cy="10"/>
          </a:xfrm>
        </xdr:grpSpPr>
        <xdr:sp macro="" textlink="">
          <xdr:nvSpPr>
            <xdr:cNvPr id="881708" name="Line 8"/>
            <xdr:cNvSpPr>
              <a:spLocks noChangeShapeType="1"/>
            </xdr:cNvSpPr>
          </xdr:nvSpPr>
          <xdr:spPr bwMode="auto">
            <a:xfrm flipH="1">
              <a:off x="1577" y="89"/>
              <a:ext cx="4" cy="1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1709" name="Line 9"/>
            <xdr:cNvSpPr>
              <a:spLocks noChangeShapeType="1"/>
            </xdr:cNvSpPr>
          </xdr:nvSpPr>
          <xdr:spPr bwMode="auto">
            <a:xfrm flipH="1">
              <a:off x="1581" y="89"/>
              <a:ext cx="4" cy="1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1710" name="Line 10"/>
            <xdr:cNvSpPr>
              <a:spLocks noChangeShapeType="1"/>
            </xdr:cNvSpPr>
          </xdr:nvSpPr>
          <xdr:spPr bwMode="auto">
            <a:xfrm flipH="1">
              <a:off x="1585" y="89"/>
              <a:ext cx="4" cy="1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561975</xdr:colOff>
      <xdr:row>6</xdr:row>
      <xdr:rowOff>19050</xdr:rowOff>
    </xdr:from>
    <xdr:to>
      <xdr:col>10</xdr:col>
      <xdr:colOff>438150</xdr:colOff>
      <xdr:row>8</xdr:row>
      <xdr:rowOff>95250</xdr:rowOff>
    </xdr:to>
    <xdr:grpSp>
      <xdr:nvGrpSpPr>
        <xdr:cNvPr id="853859" name="Group 11"/>
        <xdr:cNvGrpSpPr>
          <a:grpSpLocks/>
        </xdr:cNvGrpSpPr>
      </xdr:nvGrpSpPr>
      <xdr:grpSpPr bwMode="auto">
        <a:xfrm>
          <a:off x="13020675" y="1047750"/>
          <a:ext cx="571500" cy="419100"/>
          <a:chOff x="1683" y="309"/>
          <a:chExt cx="59" cy="44"/>
        </a:xfrm>
      </xdr:grpSpPr>
      <xdr:sp macro="" textlink="">
        <xdr:nvSpPr>
          <xdr:cNvPr id="881694" name="Line 12"/>
          <xdr:cNvSpPr>
            <a:spLocks noChangeShapeType="1"/>
          </xdr:cNvSpPr>
        </xdr:nvSpPr>
        <xdr:spPr bwMode="auto">
          <a:xfrm>
            <a:off x="1685" y="320"/>
            <a:ext cx="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95" name="Oval 13"/>
          <xdr:cNvSpPr>
            <a:spLocks noChangeAspect="1" noChangeArrowheads="1"/>
          </xdr:cNvSpPr>
        </xdr:nvSpPr>
        <xdr:spPr bwMode="auto">
          <a:xfrm>
            <a:off x="1683" y="319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696" name="Line 14"/>
          <xdr:cNvSpPr>
            <a:spLocks noChangeShapeType="1"/>
          </xdr:cNvSpPr>
        </xdr:nvSpPr>
        <xdr:spPr bwMode="auto">
          <a:xfrm>
            <a:off x="1685" y="342"/>
            <a:ext cx="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97" name="Oval 15"/>
          <xdr:cNvSpPr>
            <a:spLocks noChangeAspect="1" noChangeArrowheads="1"/>
          </xdr:cNvSpPr>
        </xdr:nvSpPr>
        <xdr:spPr bwMode="auto">
          <a:xfrm>
            <a:off x="1683" y="341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698" name="Line 16"/>
          <xdr:cNvSpPr>
            <a:spLocks noChangeShapeType="1"/>
          </xdr:cNvSpPr>
        </xdr:nvSpPr>
        <xdr:spPr bwMode="auto">
          <a:xfrm flipH="1">
            <a:off x="1728" y="330"/>
            <a:ext cx="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99" name="Oval 17"/>
          <xdr:cNvSpPr>
            <a:spLocks noChangeAspect="1" noChangeArrowheads="1"/>
          </xdr:cNvSpPr>
        </xdr:nvSpPr>
        <xdr:spPr bwMode="auto">
          <a:xfrm flipV="1">
            <a:off x="1740" y="329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138" name="AutoShape 18"/>
          <xdr:cNvSpPr>
            <a:spLocks noChangeArrowheads="1"/>
          </xdr:cNvSpPr>
        </xdr:nvSpPr>
        <xdr:spPr bwMode="auto">
          <a:xfrm rot="5400000">
            <a:off x="1694" y="312"/>
            <a:ext cx="43" cy="37"/>
          </a:xfrm>
          <a:prstGeom prst="triangle">
            <a:avLst>
              <a:gd name="adj" fmla="val 50000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0" tIns="0" rIns="0" bIns="0" anchor="ctr" upright="1"/>
          <a:lstStyle/>
          <a:p>
            <a:endParaRPr lang="ja-JP"/>
          </a:p>
        </xdr:txBody>
      </xdr:sp>
      <xdr:sp macro="" textlink="">
        <xdr:nvSpPr>
          <xdr:cNvPr id="5139" name="Rectangle 19"/>
          <xdr:cNvSpPr>
            <a:spLocks noChangeArrowheads="1"/>
          </xdr:cNvSpPr>
        </xdr:nvSpPr>
        <xdr:spPr bwMode="auto">
          <a:xfrm flipH="1">
            <a:off x="1697" y="310"/>
            <a:ext cx="36" cy="43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+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-</a:t>
            </a:r>
            <a:endParaRPr lang="ja-JP" altLang="en-US"/>
          </a:p>
        </xdr:txBody>
      </xdr:sp>
      <xdr:sp macro="" textlink="">
        <xdr:nvSpPr>
          <xdr:cNvPr id="881702" name="Oval 20"/>
          <xdr:cNvSpPr>
            <a:spLocks noChangeArrowheads="1"/>
          </xdr:cNvSpPr>
        </xdr:nvSpPr>
        <xdr:spPr bwMode="auto">
          <a:xfrm>
            <a:off x="1708" y="326"/>
            <a:ext cx="10" cy="10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703" name="Oval 21"/>
          <xdr:cNvSpPr>
            <a:spLocks noChangeArrowheads="1"/>
          </xdr:cNvSpPr>
        </xdr:nvSpPr>
        <xdr:spPr bwMode="auto">
          <a:xfrm>
            <a:off x="1712" y="326"/>
            <a:ext cx="10" cy="10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942975</xdr:colOff>
      <xdr:row>10</xdr:row>
      <xdr:rowOff>95250</xdr:rowOff>
    </xdr:from>
    <xdr:to>
      <xdr:col>11</xdr:col>
      <xdr:colOff>47625</xdr:colOff>
      <xdr:row>11</xdr:row>
      <xdr:rowOff>114300</xdr:rowOff>
    </xdr:to>
    <xdr:grpSp>
      <xdr:nvGrpSpPr>
        <xdr:cNvPr id="853860" name="Group 22"/>
        <xdr:cNvGrpSpPr>
          <a:grpSpLocks/>
        </xdr:cNvGrpSpPr>
      </xdr:nvGrpSpPr>
      <xdr:grpSpPr bwMode="auto">
        <a:xfrm>
          <a:off x="14097000" y="1809750"/>
          <a:ext cx="171450" cy="190500"/>
          <a:chOff x="1455" y="205"/>
          <a:chExt cx="18" cy="20"/>
        </a:xfrm>
      </xdr:grpSpPr>
      <xdr:sp macro="" textlink="">
        <xdr:nvSpPr>
          <xdr:cNvPr id="881688" name="Line 23"/>
          <xdr:cNvSpPr>
            <a:spLocks noChangeShapeType="1"/>
          </xdr:cNvSpPr>
        </xdr:nvSpPr>
        <xdr:spPr bwMode="auto">
          <a:xfrm>
            <a:off x="1464" y="207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89" name="Line 24"/>
          <xdr:cNvSpPr>
            <a:spLocks noChangeShapeType="1"/>
          </xdr:cNvSpPr>
        </xdr:nvSpPr>
        <xdr:spPr bwMode="auto">
          <a:xfrm rot="-5400000">
            <a:off x="1464" y="203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90" name="Line 25"/>
          <xdr:cNvSpPr>
            <a:spLocks noChangeShapeType="1"/>
          </xdr:cNvSpPr>
        </xdr:nvSpPr>
        <xdr:spPr bwMode="auto">
          <a:xfrm rot="-5400000">
            <a:off x="1464" y="20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91" name="Line 26"/>
          <xdr:cNvSpPr>
            <a:spLocks noChangeShapeType="1"/>
          </xdr:cNvSpPr>
        </xdr:nvSpPr>
        <xdr:spPr bwMode="auto">
          <a:xfrm>
            <a:off x="1464" y="218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92" name="Oval 27"/>
          <xdr:cNvSpPr>
            <a:spLocks noChangeAspect="1" noChangeArrowheads="1"/>
          </xdr:cNvSpPr>
        </xdr:nvSpPr>
        <xdr:spPr bwMode="auto">
          <a:xfrm>
            <a:off x="1463" y="205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693" name="Oval 28"/>
          <xdr:cNvSpPr>
            <a:spLocks noChangeAspect="1" noChangeArrowheads="1"/>
          </xdr:cNvSpPr>
        </xdr:nvSpPr>
        <xdr:spPr bwMode="auto">
          <a:xfrm>
            <a:off x="1463" y="223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638175</xdr:colOff>
      <xdr:row>8</xdr:row>
      <xdr:rowOff>133350</xdr:rowOff>
    </xdr:from>
    <xdr:to>
      <xdr:col>10</xdr:col>
      <xdr:colOff>762000</xdr:colOff>
      <xdr:row>10</xdr:row>
      <xdr:rowOff>123825</xdr:rowOff>
    </xdr:to>
    <xdr:grpSp>
      <xdr:nvGrpSpPr>
        <xdr:cNvPr id="853861" name="Group 29"/>
        <xdr:cNvGrpSpPr>
          <a:grpSpLocks/>
        </xdr:cNvGrpSpPr>
      </xdr:nvGrpSpPr>
      <xdr:grpSpPr bwMode="auto">
        <a:xfrm>
          <a:off x="13792200" y="1504950"/>
          <a:ext cx="123825" cy="333375"/>
          <a:chOff x="1667" y="57"/>
          <a:chExt cx="12" cy="35"/>
        </a:xfrm>
      </xdr:grpSpPr>
      <xdr:sp macro="" textlink="">
        <xdr:nvSpPr>
          <xdr:cNvPr id="881684" name="Oval 30"/>
          <xdr:cNvSpPr>
            <a:spLocks noChangeAspect="1" noChangeArrowheads="1"/>
          </xdr:cNvSpPr>
        </xdr:nvSpPr>
        <xdr:spPr bwMode="auto">
          <a:xfrm>
            <a:off x="1672" y="90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685" name="Oval 31"/>
          <xdr:cNvSpPr>
            <a:spLocks noChangeAspect="1" noChangeArrowheads="1"/>
          </xdr:cNvSpPr>
        </xdr:nvSpPr>
        <xdr:spPr bwMode="auto">
          <a:xfrm>
            <a:off x="1672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cxnSp macro="">
        <xdr:nvCxnSpPr>
          <xdr:cNvPr id="881686" name="AutoShape 32"/>
          <xdr:cNvCxnSpPr>
            <a:cxnSpLocks noChangeShapeType="1"/>
            <a:stCxn id="881685" idx="4"/>
            <a:endCxn id="881684" idx="0"/>
          </xdr:cNvCxnSpPr>
        </xdr:nvCxnSpPr>
        <xdr:spPr bwMode="auto">
          <a:xfrm>
            <a:off x="1673" y="59"/>
            <a:ext cx="0" cy="31"/>
          </a:xfrm>
          <a:prstGeom prst="straightConnector1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81687" name="Rectangle 33"/>
          <xdr:cNvSpPr>
            <a:spLocks noChangeArrowheads="1"/>
          </xdr:cNvSpPr>
        </xdr:nvSpPr>
        <xdr:spPr bwMode="auto">
          <a:xfrm>
            <a:off x="1667" y="63"/>
            <a:ext cx="12" cy="23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457200</xdr:colOff>
      <xdr:row>4</xdr:row>
      <xdr:rowOff>133350</xdr:rowOff>
    </xdr:from>
    <xdr:to>
      <xdr:col>10</xdr:col>
      <xdr:colOff>123825</xdr:colOff>
      <xdr:row>5</xdr:row>
      <xdr:rowOff>76200</xdr:rowOff>
    </xdr:to>
    <xdr:grpSp>
      <xdr:nvGrpSpPr>
        <xdr:cNvPr id="853862" name="Group 34"/>
        <xdr:cNvGrpSpPr>
          <a:grpSpLocks/>
        </xdr:cNvGrpSpPr>
      </xdr:nvGrpSpPr>
      <xdr:grpSpPr bwMode="auto">
        <a:xfrm>
          <a:off x="12915900" y="819150"/>
          <a:ext cx="361950" cy="114300"/>
          <a:chOff x="1701" y="94"/>
          <a:chExt cx="37" cy="12"/>
        </a:xfrm>
      </xdr:grpSpPr>
      <xdr:sp macro="" textlink="">
        <xdr:nvSpPr>
          <xdr:cNvPr id="881680" name="Oval 35"/>
          <xdr:cNvSpPr>
            <a:spLocks noChangeAspect="1" noChangeArrowheads="1"/>
          </xdr:cNvSpPr>
        </xdr:nvSpPr>
        <xdr:spPr bwMode="auto">
          <a:xfrm>
            <a:off x="1736" y="99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681" name="Oval 36"/>
          <xdr:cNvSpPr>
            <a:spLocks noChangeAspect="1" noChangeArrowheads="1"/>
          </xdr:cNvSpPr>
        </xdr:nvSpPr>
        <xdr:spPr bwMode="auto">
          <a:xfrm>
            <a:off x="1701" y="99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cxnSp macro="">
        <xdr:nvCxnSpPr>
          <xdr:cNvPr id="881682" name="AutoShape 37"/>
          <xdr:cNvCxnSpPr>
            <a:cxnSpLocks noChangeShapeType="1"/>
            <a:stCxn id="881681" idx="6"/>
            <a:endCxn id="881680" idx="2"/>
          </xdr:cNvCxnSpPr>
        </xdr:nvCxnSpPr>
        <xdr:spPr bwMode="auto">
          <a:xfrm>
            <a:off x="1703" y="100"/>
            <a:ext cx="33" cy="0"/>
          </a:xfrm>
          <a:prstGeom prst="straightConnector1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81683" name="Rectangle 38"/>
          <xdr:cNvSpPr>
            <a:spLocks noChangeArrowheads="1"/>
          </xdr:cNvSpPr>
        </xdr:nvSpPr>
        <xdr:spPr bwMode="auto">
          <a:xfrm rot="-5400000">
            <a:off x="1714" y="88"/>
            <a:ext cx="12" cy="23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971550</xdr:colOff>
      <xdr:row>7</xdr:row>
      <xdr:rowOff>161925</xdr:rowOff>
    </xdr:from>
    <xdr:to>
      <xdr:col>11</xdr:col>
      <xdr:colOff>19050</xdr:colOff>
      <xdr:row>9</xdr:row>
      <xdr:rowOff>152400</xdr:rowOff>
    </xdr:to>
    <xdr:grpSp>
      <xdr:nvGrpSpPr>
        <xdr:cNvPr id="853863" name="Group 39"/>
        <xdr:cNvGrpSpPr>
          <a:grpSpLocks/>
        </xdr:cNvGrpSpPr>
      </xdr:nvGrpSpPr>
      <xdr:grpSpPr bwMode="auto">
        <a:xfrm>
          <a:off x="14125575" y="1362075"/>
          <a:ext cx="114300" cy="333375"/>
          <a:chOff x="1667" y="57"/>
          <a:chExt cx="12" cy="35"/>
        </a:xfrm>
      </xdr:grpSpPr>
      <xdr:sp macro="" textlink="">
        <xdr:nvSpPr>
          <xdr:cNvPr id="881676" name="Oval 40"/>
          <xdr:cNvSpPr>
            <a:spLocks noChangeAspect="1" noChangeArrowheads="1"/>
          </xdr:cNvSpPr>
        </xdr:nvSpPr>
        <xdr:spPr bwMode="auto">
          <a:xfrm>
            <a:off x="1672" y="90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677" name="Oval 41"/>
          <xdr:cNvSpPr>
            <a:spLocks noChangeAspect="1" noChangeArrowheads="1"/>
          </xdr:cNvSpPr>
        </xdr:nvSpPr>
        <xdr:spPr bwMode="auto">
          <a:xfrm>
            <a:off x="1672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cxnSp macro="">
        <xdr:nvCxnSpPr>
          <xdr:cNvPr id="881678" name="AutoShape 42"/>
          <xdr:cNvCxnSpPr>
            <a:cxnSpLocks noChangeShapeType="1"/>
            <a:stCxn id="881677" idx="4"/>
            <a:endCxn id="881676" idx="0"/>
          </xdr:cNvCxnSpPr>
        </xdr:nvCxnSpPr>
        <xdr:spPr bwMode="auto">
          <a:xfrm>
            <a:off x="1673" y="59"/>
            <a:ext cx="0" cy="31"/>
          </a:xfrm>
          <a:prstGeom prst="straightConnector1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81679" name="Rectangle 43"/>
          <xdr:cNvSpPr>
            <a:spLocks noChangeArrowheads="1"/>
          </xdr:cNvSpPr>
        </xdr:nvSpPr>
        <xdr:spPr bwMode="auto">
          <a:xfrm>
            <a:off x="1667" y="63"/>
            <a:ext cx="12" cy="23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238125</xdr:colOff>
      <xdr:row>9</xdr:row>
      <xdr:rowOff>142875</xdr:rowOff>
    </xdr:from>
    <xdr:to>
      <xdr:col>11</xdr:col>
      <xdr:colOff>419100</xdr:colOff>
      <xdr:row>10</xdr:row>
      <xdr:rowOff>161925</xdr:rowOff>
    </xdr:to>
    <xdr:grpSp>
      <xdr:nvGrpSpPr>
        <xdr:cNvPr id="853864" name="Group 44"/>
        <xdr:cNvGrpSpPr>
          <a:grpSpLocks/>
        </xdr:cNvGrpSpPr>
      </xdr:nvGrpSpPr>
      <xdr:grpSpPr bwMode="auto">
        <a:xfrm>
          <a:off x="14458950" y="1685925"/>
          <a:ext cx="180975" cy="190500"/>
          <a:chOff x="1455" y="205"/>
          <a:chExt cx="18" cy="20"/>
        </a:xfrm>
      </xdr:grpSpPr>
      <xdr:sp macro="" textlink="">
        <xdr:nvSpPr>
          <xdr:cNvPr id="881670" name="Line 45"/>
          <xdr:cNvSpPr>
            <a:spLocks noChangeShapeType="1"/>
          </xdr:cNvSpPr>
        </xdr:nvSpPr>
        <xdr:spPr bwMode="auto">
          <a:xfrm>
            <a:off x="1464" y="207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71" name="Line 46"/>
          <xdr:cNvSpPr>
            <a:spLocks noChangeShapeType="1"/>
          </xdr:cNvSpPr>
        </xdr:nvSpPr>
        <xdr:spPr bwMode="auto">
          <a:xfrm rot="-5400000">
            <a:off x="1464" y="203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72" name="Line 47"/>
          <xdr:cNvSpPr>
            <a:spLocks noChangeShapeType="1"/>
          </xdr:cNvSpPr>
        </xdr:nvSpPr>
        <xdr:spPr bwMode="auto">
          <a:xfrm rot="-5400000">
            <a:off x="1464" y="20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73" name="Line 48"/>
          <xdr:cNvSpPr>
            <a:spLocks noChangeShapeType="1"/>
          </xdr:cNvSpPr>
        </xdr:nvSpPr>
        <xdr:spPr bwMode="auto">
          <a:xfrm>
            <a:off x="1464" y="218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74" name="Oval 49"/>
          <xdr:cNvSpPr>
            <a:spLocks noChangeAspect="1" noChangeArrowheads="1"/>
          </xdr:cNvSpPr>
        </xdr:nvSpPr>
        <xdr:spPr bwMode="auto">
          <a:xfrm>
            <a:off x="1463" y="205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675" name="Oval 50"/>
          <xdr:cNvSpPr>
            <a:spLocks noChangeAspect="1" noChangeArrowheads="1"/>
          </xdr:cNvSpPr>
        </xdr:nvSpPr>
        <xdr:spPr bwMode="auto">
          <a:xfrm>
            <a:off x="1463" y="223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495300</xdr:colOff>
      <xdr:row>5</xdr:row>
      <xdr:rowOff>104775</xdr:rowOff>
    </xdr:to>
    <xdr:grpSp>
      <xdr:nvGrpSpPr>
        <xdr:cNvPr id="853865" name="Group 51"/>
        <xdr:cNvGrpSpPr>
          <a:grpSpLocks/>
        </xdr:cNvGrpSpPr>
      </xdr:nvGrpSpPr>
      <xdr:grpSpPr bwMode="auto">
        <a:xfrm>
          <a:off x="13458825" y="790575"/>
          <a:ext cx="190500" cy="171450"/>
          <a:chOff x="851" y="49"/>
          <a:chExt cx="20" cy="18"/>
        </a:xfrm>
      </xdr:grpSpPr>
      <xdr:sp macro="" textlink="">
        <xdr:nvSpPr>
          <xdr:cNvPr id="881664" name="Line 52"/>
          <xdr:cNvSpPr>
            <a:spLocks noChangeShapeType="1"/>
          </xdr:cNvSpPr>
        </xdr:nvSpPr>
        <xdr:spPr bwMode="auto">
          <a:xfrm rot="-5400000">
            <a:off x="856" y="55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65" name="Line 53"/>
          <xdr:cNvSpPr>
            <a:spLocks noChangeShapeType="1"/>
          </xdr:cNvSpPr>
        </xdr:nvSpPr>
        <xdr:spPr bwMode="auto">
          <a:xfrm rot="10800000">
            <a:off x="858" y="4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66" name="Line 54"/>
          <xdr:cNvSpPr>
            <a:spLocks noChangeShapeType="1"/>
          </xdr:cNvSpPr>
        </xdr:nvSpPr>
        <xdr:spPr bwMode="auto">
          <a:xfrm rot="10800000">
            <a:off x="864" y="4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67" name="Line 55"/>
          <xdr:cNvSpPr>
            <a:spLocks noChangeShapeType="1"/>
          </xdr:cNvSpPr>
        </xdr:nvSpPr>
        <xdr:spPr bwMode="auto">
          <a:xfrm rot="-5400000">
            <a:off x="867" y="55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668" name="Oval 56"/>
          <xdr:cNvSpPr>
            <a:spLocks noChangeAspect="1" noChangeArrowheads="1"/>
          </xdr:cNvSpPr>
        </xdr:nvSpPr>
        <xdr:spPr bwMode="auto">
          <a:xfrm>
            <a:off x="851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1669" name="Oval 57"/>
          <xdr:cNvSpPr>
            <a:spLocks noChangeAspect="1" noChangeArrowheads="1"/>
          </xdr:cNvSpPr>
        </xdr:nvSpPr>
        <xdr:spPr bwMode="auto">
          <a:xfrm>
            <a:off x="869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676275</xdr:colOff>
      <xdr:row>7</xdr:row>
      <xdr:rowOff>28575</xdr:rowOff>
    </xdr:from>
    <xdr:to>
      <xdr:col>10</xdr:col>
      <xdr:colOff>723900</xdr:colOff>
      <xdr:row>7</xdr:row>
      <xdr:rowOff>66675</xdr:rowOff>
    </xdr:to>
    <xdr:sp macro="" textlink="">
      <xdr:nvSpPr>
        <xdr:cNvPr id="853866" name="Oval 58"/>
        <xdr:cNvSpPr>
          <a:spLocks noChangeArrowheads="1"/>
        </xdr:cNvSpPr>
      </xdr:nvSpPr>
      <xdr:spPr bwMode="auto">
        <a:xfrm>
          <a:off x="13830300" y="1228725"/>
          <a:ext cx="47625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1009650</xdr:colOff>
      <xdr:row>7</xdr:row>
      <xdr:rowOff>28575</xdr:rowOff>
    </xdr:from>
    <xdr:to>
      <xdr:col>10</xdr:col>
      <xdr:colOff>1047750</xdr:colOff>
      <xdr:row>7</xdr:row>
      <xdr:rowOff>66675</xdr:rowOff>
    </xdr:to>
    <xdr:sp macro="" textlink="">
      <xdr:nvSpPr>
        <xdr:cNvPr id="853867" name="Oval 59"/>
        <xdr:cNvSpPr>
          <a:spLocks noChangeArrowheads="1"/>
        </xdr:cNvSpPr>
      </xdr:nvSpPr>
      <xdr:spPr bwMode="auto">
        <a:xfrm>
          <a:off x="14163675" y="1228725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676275</xdr:colOff>
      <xdr:row>12</xdr:row>
      <xdr:rowOff>47625</xdr:rowOff>
    </xdr:from>
    <xdr:to>
      <xdr:col>10</xdr:col>
      <xdr:colOff>723900</xdr:colOff>
      <xdr:row>12</xdr:row>
      <xdr:rowOff>85725</xdr:rowOff>
    </xdr:to>
    <xdr:sp macro="" textlink="">
      <xdr:nvSpPr>
        <xdr:cNvPr id="853868" name="Oval 60"/>
        <xdr:cNvSpPr>
          <a:spLocks noChangeArrowheads="1"/>
        </xdr:cNvSpPr>
      </xdr:nvSpPr>
      <xdr:spPr bwMode="auto">
        <a:xfrm>
          <a:off x="13830300" y="2105025"/>
          <a:ext cx="47625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1009650</xdr:colOff>
      <xdr:row>12</xdr:row>
      <xdr:rowOff>47625</xdr:rowOff>
    </xdr:from>
    <xdr:to>
      <xdr:col>10</xdr:col>
      <xdr:colOff>1047750</xdr:colOff>
      <xdr:row>12</xdr:row>
      <xdr:rowOff>85725</xdr:rowOff>
    </xdr:to>
    <xdr:sp macro="" textlink="">
      <xdr:nvSpPr>
        <xdr:cNvPr id="853869" name="Oval 61"/>
        <xdr:cNvSpPr>
          <a:spLocks noChangeArrowheads="1"/>
        </xdr:cNvSpPr>
      </xdr:nvSpPr>
      <xdr:spPr bwMode="auto">
        <a:xfrm>
          <a:off x="14163675" y="2105025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314325</xdr:colOff>
      <xdr:row>7</xdr:row>
      <xdr:rowOff>142875</xdr:rowOff>
    </xdr:from>
    <xdr:to>
      <xdr:col>9</xdr:col>
      <xdr:colOff>352425</xdr:colOff>
      <xdr:row>8</xdr:row>
      <xdr:rowOff>9525</xdr:rowOff>
    </xdr:to>
    <xdr:sp macro="" textlink="">
      <xdr:nvSpPr>
        <xdr:cNvPr id="853870" name="Oval 62"/>
        <xdr:cNvSpPr>
          <a:spLocks noChangeArrowheads="1"/>
        </xdr:cNvSpPr>
      </xdr:nvSpPr>
      <xdr:spPr bwMode="auto">
        <a:xfrm>
          <a:off x="12773025" y="1343025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333375</xdr:colOff>
      <xdr:row>0</xdr:row>
      <xdr:rowOff>114300</xdr:rowOff>
    </xdr:from>
    <xdr:to>
      <xdr:col>10</xdr:col>
      <xdr:colOff>85725</xdr:colOff>
      <xdr:row>2</xdr:row>
      <xdr:rowOff>76200</xdr:rowOff>
    </xdr:to>
    <xdr:cxnSp macro="">
      <xdr:nvCxnSpPr>
        <xdr:cNvPr id="853871" name="AutoShape 63"/>
        <xdr:cNvCxnSpPr>
          <a:cxnSpLocks noChangeShapeType="1"/>
          <a:stCxn id="854010" idx="2"/>
          <a:endCxn id="853894" idx="0"/>
        </xdr:cNvCxnSpPr>
      </xdr:nvCxnSpPr>
      <xdr:spPr bwMode="auto">
        <a:xfrm rot="10800000" flipV="1">
          <a:off x="12792075" y="114300"/>
          <a:ext cx="447675" cy="30480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123825</xdr:colOff>
      <xdr:row>5</xdr:row>
      <xdr:rowOff>19050</xdr:rowOff>
    </xdr:from>
    <xdr:to>
      <xdr:col>10</xdr:col>
      <xdr:colOff>304800</xdr:colOff>
      <xdr:row>5</xdr:row>
      <xdr:rowOff>19050</xdr:rowOff>
    </xdr:to>
    <xdr:cxnSp macro="">
      <xdr:nvCxnSpPr>
        <xdr:cNvPr id="853872" name="AutoShape 64"/>
        <xdr:cNvCxnSpPr>
          <a:cxnSpLocks noChangeShapeType="1"/>
          <a:stCxn id="881680" idx="6"/>
          <a:endCxn id="881668" idx="2"/>
        </xdr:cNvCxnSpPr>
      </xdr:nvCxnSpPr>
      <xdr:spPr bwMode="auto">
        <a:xfrm>
          <a:off x="13277850" y="87630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352425</xdr:colOff>
      <xdr:row>7</xdr:row>
      <xdr:rowOff>161925</xdr:rowOff>
    </xdr:from>
    <xdr:to>
      <xdr:col>9</xdr:col>
      <xdr:colOff>561975</xdr:colOff>
      <xdr:row>7</xdr:row>
      <xdr:rowOff>161925</xdr:rowOff>
    </xdr:to>
    <xdr:cxnSp macro="">
      <xdr:nvCxnSpPr>
        <xdr:cNvPr id="853873" name="AutoShape 65"/>
        <xdr:cNvCxnSpPr>
          <a:cxnSpLocks noChangeShapeType="1"/>
          <a:stCxn id="853870" idx="6"/>
          <a:endCxn id="881697" idx="2"/>
        </xdr:cNvCxnSpPr>
      </xdr:nvCxnSpPr>
      <xdr:spPr bwMode="auto">
        <a:xfrm>
          <a:off x="12811125" y="1362075"/>
          <a:ext cx="2095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428625</xdr:colOff>
      <xdr:row>7</xdr:row>
      <xdr:rowOff>47625</xdr:rowOff>
    </xdr:from>
    <xdr:to>
      <xdr:col>10</xdr:col>
      <xdr:colOff>676275</xdr:colOff>
      <xdr:row>7</xdr:row>
      <xdr:rowOff>47625</xdr:rowOff>
    </xdr:to>
    <xdr:cxnSp macro="">
      <xdr:nvCxnSpPr>
        <xdr:cNvPr id="853874" name="AutoShape 66"/>
        <xdr:cNvCxnSpPr>
          <a:cxnSpLocks noChangeShapeType="1"/>
          <a:stCxn id="881699" idx="6"/>
          <a:endCxn id="853866" idx="2"/>
        </xdr:cNvCxnSpPr>
      </xdr:nvCxnSpPr>
      <xdr:spPr bwMode="auto">
        <a:xfrm>
          <a:off x="13582650" y="1247775"/>
          <a:ext cx="2476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723900</xdr:colOff>
      <xdr:row>7</xdr:row>
      <xdr:rowOff>47625</xdr:rowOff>
    </xdr:from>
    <xdr:to>
      <xdr:col>10</xdr:col>
      <xdr:colOff>1009650</xdr:colOff>
      <xdr:row>7</xdr:row>
      <xdr:rowOff>47625</xdr:rowOff>
    </xdr:to>
    <xdr:cxnSp macro="">
      <xdr:nvCxnSpPr>
        <xdr:cNvPr id="853875" name="AutoShape 67"/>
        <xdr:cNvCxnSpPr>
          <a:cxnSpLocks noChangeShapeType="1"/>
          <a:stCxn id="853866" idx="6"/>
          <a:endCxn id="853867" idx="2"/>
        </xdr:cNvCxnSpPr>
      </xdr:nvCxnSpPr>
      <xdr:spPr bwMode="auto">
        <a:xfrm>
          <a:off x="13877925" y="1247775"/>
          <a:ext cx="285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7</xdr:row>
      <xdr:rowOff>66675</xdr:rowOff>
    </xdr:from>
    <xdr:to>
      <xdr:col>10</xdr:col>
      <xdr:colOff>704850</xdr:colOff>
      <xdr:row>8</xdr:row>
      <xdr:rowOff>133350</xdr:rowOff>
    </xdr:to>
    <xdr:cxnSp macro="">
      <xdr:nvCxnSpPr>
        <xdr:cNvPr id="853876" name="AutoShape 68"/>
        <xdr:cNvCxnSpPr>
          <a:cxnSpLocks noChangeShapeType="1"/>
          <a:stCxn id="853866" idx="4"/>
          <a:endCxn id="881685" idx="0"/>
        </xdr:cNvCxnSpPr>
      </xdr:nvCxnSpPr>
      <xdr:spPr bwMode="auto">
        <a:xfrm>
          <a:off x="13858875" y="1266825"/>
          <a:ext cx="0" cy="2381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10</xdr:row>
      <xdr:rowOff>123825</xdr:rowOff>
    </xdr:from>
    <xdr:to>
      <xdr:col>10</xdr:col>
      <xdr:colOff>704850</xdr:colOff>
      <xdr:row>12</xdr:row>
      <xdr:rowOff>47625</xdr:rowOff>
    </xdr:to>
    <xdr:cxnSp macro="">
      <xdr:nvCxnSpPr>
        <xdr:cNvPr id="853877" name="AutoShape 69"/>
        <xdr:cNvCxnSpPr>
          <a:cxnSpLocks noChangeShapeType="1"/>
          <a:stCxn id="881684" idx="4"/>
          <a:endCxn id="853868" idx="0"/>
        </xdr:cNvCxnSpPr>
      </xdr:nvCxnSpPr>
      <xdr:spPr bwMode="auto">
        <a:xfrm>
          <a:off x="13858875" y="1838325"/>
          <a:ext cx="0" cy="2667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1028700</xdr:colOff>
      <xdr:row>7</xdr:row>
      <xdr:rowOff>66675</xdr:rowOff>
    </xdr:from>
    <xdr:to>
      <xdr:col>10</xdr:col>
      <xdr:colOff>1028700</xdr:colOff>
      <xdr:row>7</xdr:row>
      <xdr:rowOff>161925</xdr:rowOff>
    </xdr:to>
    <xdr:cxnSp macro="">
      <xdr:nvCxnSpPr>
        <xdr:cNvPr id="853878" name="AutoShape 70"/>
        <xdr:cNvCxnSpPr>
          <a:cxnSpLocks noChangeShapeType="1"/>
          <a:stCxn id="853867" idx="4"/>
          <a:endCxn id="881677" idx="0"/>
        </xdr:cNvCxnSpPr>
      </xdr:nvCxnSpPr>
      <xdr:spPr bwMode="auto">
        <a:xfrm>
          <a:off x="14182725" y="1266825"/>
          <a:ext cx="0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1028700</xdr:colOff>
      <xdr:row>9</xdr:row>
      <xdr:rowOff>152400</xdr:rowOff>
    </xdr:from>
    <xdr:to>
      <xdr:col>10</xdr:col>
      <xdr:colOff>1028700</xdr:colOff>
      <xdr:row>10</xdr:row>
      <xdr:rowOff>95250</xdr:rowOff>
    </xdr:to>
    <xdr:cxnSp macro="">
      <xdr:nvCxnSpPr>
        <xdr:cNvPr id="853879" name="AutoShape 71"/>
        <xdr:cNvCxnSpPr>
          <a:cxnSpLocks noChangeShapeType="1"/>
          <a:stCxn id="881676" idx="4"/>
          <a:endCxn id="881692" idx="0"/>
        </xdr:cNvCxnSpPr>
      </xdr:nvCxnSpPr>
      <xdr:spPr bwMode="auto">
        <a:xfrm>
          <a:off x="14182725" y="1695450"/>
          <a:ext cx="0" cy="11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1028700</xdr:colOff>
      <xdr:row>11</xdr:row>
      <xdr:rowOff>114300</xdr:rowOff>
    </xdr:from>
    <xdr:to>
      <xdr:col>10</xdr:col>
      <xdr:colOff>1028700</xdr:colOff>
      <xdr:row>12</xdr:row>
      <xdr:rowOff>47625</xdr:rowOff>
    </xdr:to>
    <xdr:cxnSp macro="">
      <xdr:nvCxnSpPr>
        <xdr:cNvPr id="853880" name="AutoShape 72"/>
        <xdr:cNvCxnSpPr>
          <a:cxnSpLocks noChangeShapeType="1"/>
          <a:stCxn id="853869" idx="0"/>
          <a:endCxn id="881693" idx="4"/>
        </xdr:cNvCxnSpPr>
      </xdr:nvCxnSpPr>
      <xdr:spPr bwMode="auto">
        <a:xfrm flipV="1">
          <a:off x="14182725" y="2000250"/>
          <a:ext cx="0" cy="1047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723900</xdr:colOff>
      <xdr:row>12</xdr:row>
      <xdr:rowOff>66675</xdr:rowOff>
    </xdr:from>
    <xdr:to>
      <xdr:col>10</xdr:col>
      <xdr:colOff>1009650</xdr:colOff>
      <xdr:row>12</xdr:row>
      <xdr:rowOff>66675</xdr:rowOff>
    </xdr:to>
    <xdr:cxnSp macro="">
      <xdr:nvCxnSpPr>
        <xdr:cNvPr id="853881" name="AutoShape 73"/>
        <xdr:cNvCxnSpPr>
          <a:cxnSpLocks noChangeShapeType="1"/>
          <a:stCxn id="853868" idx="6"/>
          <a:endCxn id="853869" idx="2"/>
        </xdr:cNvCxnSpPr>
      </xdr:nvCxnSpPr>
      <xdr:spPr bwMode="auto">
        <a:xfrm>
          <a:off x="13877925" y="2124075"/>
          <a:ext cx="285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276225</xdr:colOff>
      <xdr:row>0</xdr:row>
      <xdr:rowOff>114300</xdr:rowOff>
    </xdr:from>
    <xdr:to>
      <xdr:col>10</xdr:col>
      <xdr:colOff>704850</xdr:colOff>
      <xdr:row>2</xdr:row>
      <xdr:rowOff>76200</xdr:rowOff>
    </xdr:to>
    <xdr:cxnSp macro="">
      <xdr:nvCxnSpPr>
        <xdr:cNvPr id="853882" name="AutoShape 74"/>
        <xdr:cNvCxnSpPr>
          <a:cxnSpLocks noChangeShapeType="1"/>
          <a:stCxn id="854011" idx="6"/>
          <a:endCxn id="853891" idx="0"/>
        </xdr:cNvCxnSpPr>
      </xdr:nvCxnSpPr>
      <xdr:spPr bwMode="auto">
        <a:xfrm>
          <a:off x="13430250" y="114300"/>
          <a:ext cx="428625" cy="30480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1047750</xdr:colOff>
      <xdr:row>7</xdr:row>
      <xdr:rowOff>47625</xdr:rowOff>
    </xdr:from>
    <xdr:to>
      <xdr:col>11</xdr:col>
      <xdr:colOff>333375</xdr:colOff>
      <xdr:row>9</xdr:row>
      <xdr:rowOff>142875</xdr:rowOff>
    </xdr:to>
    <xdr:cxnSp macro="">
      <xdr:nvCxnSpPr>
        <xdr:cNvPr id="853883" name="AutoShape 75"/>
        <xdr:cNvCxnSpPr>
          <a:cxnSpLocks noChangeShapeType="1"/>
          <a:stCxn id="853867" idx="6"/>
          <a:endCxn id="881674" idx="0"/>
        </xdr:cNvCxnSpPr>
      </xdr:nvCxnSpPr>
      <xdr:spPr bwMode="auto">
        <a:xfrm>
          <a:off x="14201775" y="1247775"/>
          <a:ext cx="352425" cy="43815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1047750</xdr:colOff>
      <xdr:row>10</xdr:row>
      <xdr:rowOff>161925</xdr:rowOff>
    </xdr:from>
    <xdr:to>
      <xdr:col>11</xdr:col>
      <xdr:colOff>333375</xdr:colOff>
      <xdr:row>12</xdr:row>
      <xdr:rowOff>66675</xdr:rowOff>
    </xdr:to>
    <xdr:cxnSp macro="">
      <xdr:nvCxnSpPr>
        <xdr:cNvPr id="853884" name="AutoShape 76"/>
        <xdr:cNvCxnSpPr>
          <a:cxnSpLocks noChangeShapeType="1"/>
          <a:stCxn id="853869" idx="6"/>
          <a:endCxn id="881675" idx="4"/>
        </xdr:cNvCxnSpPr>
      </xdr:nvCxnSpPr>
      <xdr:spPr bwMode="auto">
        <a:xfrm flipV="1">
          <a:off x="14201775" y="1876425"/>
          <a:ext cx="352425" cy="24765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12</xdr:row>
      <xdr:rowOff>85725</xdr:rowOff>
    </xdr:from>
    <xdr:to>
      <xdr:col>10</xdr:col>
      <xdr:colOff>704850</xdr:colOff>
      <xdr:row>13</xdr:row>
      <xdr:rowOff>47625</xdr:rowOff>
    </xdr:to>
    <xdr:cxnSp macro="">
      <xdr:nvCxnSpPr>
        <xdr:cNvPr id="853885" name="AutoShape 77"/>
        <xdr:cNvCxnSpPr>
          <a:cxnSpLocks noChangeShapeType="1"/>
          <a:stCxn id="853868" idx="4"/>
          <a:endCxn id="881704" idx="0"/>
        </xdr:cNvCxnSpPr>
      </xdr:nvCxnSpPr>
      <xdr:spPr bwMode="auto">
        <a:xfrm>
          <a:off x="13858875" y="2143125"/>
          <a:ext cx="0" cy="1428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10</xdr:col>
      <xdr:colOff>466725</xdr:colOff>
      <xdr:row>7</xdr:row>
      <xdr:rowOff>47625</xdr:rowOff>
    </xdr:from>
    <xdr:ext cx="177164" cy="201850"/>
    <xdr:sp macro="" textlink="">
      <xdr:nvSpPr>
        <xdr:cNvPr id="5204" name="Text Box 84"/>
        <xdr:cNvSpPr txBox="1">
          <a:spLocks noChangeArrowheads="1"/>
        </xdr:cNvSpPr>
      </xdr:nvSpPr>
      <xdr:spPr bwMode="auto">
        <a:xfrm>
          <a:off x="13611225" y="1224243"/>
          <a:ext cx="177164" cy="201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R0</a:t>
          </a:r>
          <a:endParaRPr lang="ja-JP" altLang="en-US"/>
        </a:p>
      </xdr:txBody>
    </xdr:sp>
    <xdr:clientData/>
  </xdr:oneCellAnchor>
  <xdr:twoCellAnchor>
    <xdr:from>
      <xdr:col>10</xdr:col>
      <xdr:colOff>390525</xdr:colOff>
      <xdr:row>6</xdr:row>
      <xdr:rowOff>85725</xdr:rowOff>
    </xdr:from>
    <xdr:to>
      <xdr:col>10</xdr:col>
      <xdr:colOff>390525</xdr:colOff>
      <xdr:row>9</xdr:row>
      <xdr:rowOff>123825</xdr:rowOff>
    </xdr:to>
    <xdr:sp macro="" textlink="">
      <xdr:nvSpPr>
        <xdr:cNvPr id="853887" name="Line 85"/>
        <xdr:cNvSpPr>
          <a:spLocks noChangeShapeType="1"/>
        </xdr:cNvSpPr>
      </xdr:nvSpPr>
      <xdr:spPr bwMode="auto">
        <a:xfrm>
          <a:off x="13544550" y="11144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7</xdr:row>
      <xdr:rowOff>123825</xdr:rowOff>
    </xdr:from>
    <xdr:to>
      <xdr:col>10</xdr:col>
      <xdr:colOff>457200</xdr:colOff>
      <xdr:row>8</xdr:row>
      <xdr:rowOff>28575</xdr:rowOff>
    </xdr:to>
    <xdr:sp macro="" textlink="">
      <xdr:nvSpPr>
        <xdr:cNvPr id="853888" name="AutoShape 86"/>
        <xdr:cNvSpPr>
          <a:spLocks noChangeArrowheads="1"/>
        </xdr:cNvSpPr>
      </xdr:nvSpPr>
      <xdr:spPr bwMode="auto">
        <a:xfrm>
          <a:off x="13477875" y="1323975"/>
          <a:ext cx="133350" cy="76200"/>
        </a:xfrm>
        <a:prstGeom prst="leftArrow">
          <a:avLst>
            <a:gd name="adj1" fmla="val 50000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2</xdr:row>
      <xdr:rowOff>38100</xdr:rowOff>
    </xdr:from>
    <xdr:to>
      <xdr:col>10</xdr:col>
      <xdr:colOff>361950</xdr:colOff>
      <xdr:row>2</xdr:row>
      <xdr:rowOff>152400</xdr:rowOff>
    </xdr:to>
    <xdr:grpSp>
      <xdr:nvGrpSpPr>
        <xdr:cNvPr id="853889" name="Group 88"/>
        <xdr:cNvGrpSpPr>
          <a:grpSpLocks/>
        </xdr:cNvGrpSpPr>
      </xdr:nvGrpSpPr>
      <xdr:grpSpPr bwMode="auto">
        <a:xfrm>
          <a:off x="13163550" y="381000"/>
          <a:ext cx="352425" cy="114300"/>
          <a:chOff x="1701" y="94"/>
          <a:chExt cx="37" cy="12"/>
        </a:xfrm>
      </xdr:grpSpPr>
      <xdr:sp macro="" textlink="">
        <xdr:nvSpPr>
          <xdr:cNvPr id="854012" name="Oval 89"/>
          <xdr:cNvSpPr>
            <a:spLocks noChangeAspect="1" noChangeArrowheads="1"/>
          </xdr:cNvSpPr>
        </xdr:nvSpPr>
        <xdr:spPr bwMode="auto">
          <a:xfrm>
            <a:off x="1736" y="99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4013" name="Oval 90"/>
          <xdr:cNvSpPr>
            <a:spLocks noChangeAspect="1" noChangeArrowheads="1"/>
          </xdr:cNvSpPr>
        </xdr:nvSpPr>
        <xdr:spPr bwMode="auto">
          <a:xfrm>
            <a:off x="1701" y="99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cxnSp macro="">
        <xdr:nvCxnSpPr>
          <xdr:cNvPr id="854014" name="AutoShape 91"/>
          <xdr:cNvCxnSpPr>
            <a:cxnSpLocks noChangeShapeType="1"/>
            <a:stCxn id="854013" idx="6"/>
            <a:endCxn id="854012" idx="2"/>
          </xdr:cNvCxnSpPr>
        </xdr:nvCxnSpPr>
        <xdr:spPr bwMode="auto">
          <a:xfrm>
            <a:off x="1703" y="100"/>
            <a:ext cx="33" cy="0"/>
          </a:xfrm>
          <a:prstGeom prst="straightConnector1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54015" name="Rectangle 92"/>
          <xdr:cNvSpPr>
            <a:spLocks noChangeArrowheads="1"/>
          </xdr:cNvSpPr>
        </xdr:nvSpPr>
        <xdr:spPr bwMode="auto">
          <a:xfrm rot="-5400000">
            <a:off x="1714" y="88"/>
            <a:ext cx="12" cy="23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85725</xdr:colOff>
      <xdr:row>0</xdr:row>
      <xdr:rowOff>28575</xdr:rowOff>
    </xdr:from>
    <xdr:to>
      <xdr:col>10</xdr:col>
      <xdr:colOff>276225</xdr:colOff>
      <xdr:row>1</xdr:row>
      <xdr:rowOff>28575</xdr:rowOff>
    </xdr:to>
    <xdr:grpSp>
      <xdr:nvGrpSpPr>
        <xdr:cNvPr id="853890" name="Group 93"/>
        <xdr:cNvGrpSpPr>
          <a:grpSpLocks/>
        </xdr:cNvGrpSpPr>
      </xdr:nvGrpSpPr>
      <xdr:grpSpPr bwMode="auto">
        <a:xfrm>
          <a:off x="13239750" y="28575"/>
          <a:ext cx="190500" cy="171450"/>
          <a:chOff x="851" y="49"/>
          <a:chExt cx="20" cy="18"/>
        </a:xfrm>
      </xdr:grpSpPr>
      <xdr:sp macro="" textlink="">
        <xdr:nvSpPr>
          <xdr:cNvPr id="854006" name="Line 94"/>
          <xdr:cNvSpPr>
            <a:spLocks noChangeShapeType="1"/>
          </xdr:cNvSpPr>
        </xdr:nvSpPr>
        <xdr:spPr bwMode="auto">
          <a:xfrm rot="-5400000">
            <a:off x="856" y="55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4007" name="Line 95"/>
          <xdr:cNvSpPr>
            <a:spLocks noChangeShapeType="1"/>
          </xdr:cNvSpPr>
        </xdr:nvSpPr>
        <xdr:spPr bwMode="auto">
          <a:xfrm rot="10800000">
            <a:off x="858" y="4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4008" name="Line 96"/>
          <xdr:cNvSpPr>
            <a:spLocks noChangeShapeType="1"/>
          </xdr:cNvSpPr>
        </xdr:nvSpPr>
        <xdr:spPr bwMode="auto">
          <a:xfrm rot="10800000">
            <a:off x="864" y="4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4009" name="Line 97"/>
          <xdr:cNvSpPr>
            <a:spLocks noChangeShapeType="1"/>
          </xdr:cNvSpPr>
        </xdr:nvSpPr>
        <xdr:spPr bwMode="auto">
          <a:xfrm rot="-5400000">
            <a:off x="867" y="55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4010" name="Oval 98"/>
          <xdr:cNvSpPr>
            <a:spLocks noChangeAspect="1" noChangeArrowheads="1"/>
          </xdr:cNvSpPr>
        </xdr:nvSpPr>
        <xdr:spPr bwMode="auto">
          <a:xfrm>
            <a:off x="851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4011" name="Oval 99"/>
          <xdr:cNvSpPr>
            <a:spLocks noChangeAspect="1" noChangeArrowheads="1"/>
          </xdr:cNvSpPr>
        </xdr:nvSpPr>
        <xdr:spPr bwMode="auto">
          <a:xfrm>
            <a:off x="869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676275</xdr:colOff>
      <xdr:row>2</xdr:row>
      <xdr:rowOff>76200</xdr:rowOff>
    </xdr:from>
    <xdr:to>
      <xdr:col>10</xdr:col>
      <xdr:colOff>723900</xdr:colOff>
      <xdr:row>2</xdr:row>
      <xdr:rowOff>114300</xdr:rowOff>
    </xdr:to>
    <xdr:sp macro="" textlink="">
      <xdr:nvSpPr>
        <xdr:cNvPr id="853891" name="Oval 100"/>
        <xdr:cNvSpPr>
          <a:spLocks noChangeArrowheads="1"/>
        </xdr:cNvSpPr>
      </xdr:nvSpPr>
      <xdr:spPr bwMode="auto">
        <a:xfrm>
          <a:off x="13830300" y="419100"/>
          <a:ext cx="47625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314325</xdr:colOff>
      <xdr:row>5</xdr:row>
      <xdr:rowOff>0</xdr:rowOff>
    </xdr:from>
    <xdr:to>
      <xdr:col>9</xdr:col>
      <xdr:colOff>352425</xdr:colOff>
      <xdr:row>5</xdr:row>
      <xdr:rowOff>38100</xdr:rowOff>
    </xdr:to>
    <xdr:sp macro="" textlink="">
      <xdr:nvSpPr>
        <xdr:cNvPr id="853892" name="Oval 101"/>
        <xdr:cNvSpPr>
          <a:spLocks noChangeArrowheads="1"/>
        </xdr:cNvSpPr>
      </xdr:nvSpPr>
      <xdr:spPr bwMode="auto">
        <a:xfrm>
          <a:off x="12773025" y="857250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676275</xdr:colOff>
      <xdr:row>5</xdr:row>
      <xdr:rowOff>0</xdr:rowOff>
    </xdr:from>
    <xdr:to>
      <xdr:col>10</xdr:col>
      <xdr:colOff>723900</xdr:colOff>
      <xdr:row>5</xdr:row>
      <xdr:rowOff>38100</xdr:rowOff>
    </xdr:to>
    <xdr:sp macro="" textlink="">
      <xdr:nvSpPr>
        <xdr:cNvPr id="853893" name="Oval 102"/>
        <xdr:cNvSpPr>
          <a:spLocks noChangeArrowheads="1"/>
        </xdr:cNvSpPr>
      </xdr:nvSpPr>
      <xdr:spPr bwMode="auto">
        <a:xfrm>
          <a:off x="13830300" y="857250"/>
          <a:ext cx="47625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314325</xdr:colOff>
      <xdr:row>2</xdr:row>
      <xdr:rowOff>76200</xdr:rowOff>
    </xdr:from>
    <xdr:to>
      <xdr:col>9</xdr:col>
      <xdr:colOff>352425</xdr:colOff>
      <xdr:row>2</xdr:row>
      <xdr:rowOff>114300</xdr:rowOff>
    </xdr:to>
    <xdr:sp macro="" textlink="">
      <xdr:nvSpPr>
        <xdr:cNvPr id="853894" name="Oval 103"/>
        <xdr:cNvSpPr>
          <a:spLocks noChangeArrowheads="1"/>
        </xdr:cNvSpPr>
      </xdr:nvSpPr>
      <xdr:spPr bwMode="auto">
        <a:xfrm>
          <a:off x="12773025" y="419100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352425</xdr:colOff>
      <xdr:row>2</xdr:row>
      <xdr:rowOff>95250</xdr:rowOff>
    </xdr:from>
    <xdr:to>
      <xdr:col>10</xdr:col>
      <xdr:colOff>9525</xdr:colOff>
      <xdr:row>2</xdr:row>
      <xdr:rowOff>95250</xdr:rowOff>
    </xdr:to>
    <xdr:cxnSp macro="">
      <xdr:nvCxnSpPr>
        <xdr:cNvPr id="853895" name="AutoShape 104"/>
        <xdr:cNvCxnSpPr>
          <a:cxnSpLocks noChangeShapeType="1"/>
          <a:stCxn id="853894" idx="6"/>
          <a:endCxn id="854013" idx="2"/>
        </xdr:cNvCxnSpPr>
      </xdr:nvCxnSpPr>
      <xdr:spPr bwMode="auto">
        <a:xfrm>
          <a:off x="12811125" y="438150"/>
          <a:ext cx="352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333375</xdr:colOff>
      <xdr:row>2</xdr:row>
      <xdr:rowOff>114300</xdr:rowOff>
    </xdr:from>
    <xdr:to>
      <xdr:col>9</xdr:col>
      <xdr:colOff>333375</xdr:colOff>
      <xdr:row>5</xdr:row>
      <xdr:rowOff>0</xdr:rowOff>
    </xdr:to>
    <xdr:cxnSp macro="">
      <xdr:nvCxnSpPr>
        <xdr:cNvPr id="853896" name="AutoShape 105"/>
        <xdr:cNvCxnSpPr>
          <a:cxnSpLocks noChangeShapeType="1"/>
          <a:stCxn id="853894" idx="4"/>
          <a:endCxn id="853892" idx="0"/>
        </xdr:cNvCxnSpPr>
      </xdr:nvCxnSpPr>
      <xdr:spPr bwMode="auto">
        <a:xfrm>
          <a:off x="12792075" y="457200"/>
          <a:ext cx="0" cy="400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352425</xdr:colOff>
      <xdr:row>5</xdr:row>
      <xdr:rowOff>19050</xdr:rowOff>
    </xdr:from>
    <xdr:to>
      <xdr:col>9</xdr:col>
      <xdr:colOff>457200</xdr:colOff>
      <xdr:row>5</xdr:row>
      <xdr:rowOff>19050</xdr:rowOff>
    </xdr:to>
    <xdr:cxnSp macro="">
      <xdr:nvCxnSpPr>
        <xdr:cNvPr id="853897" name="AutoShape 106"/>
        <xdr:cNvCxnSpPr>
          <a:cxnSpLocks noChangeShapeType="1"/>
          <a:stCxn id="853892" idx="6"/>
          <a:endCxn id="881681" idx="2"/>
        </xdr:cNvCxnSpPr>
      </xdr:nvCxnSpPr>
      <xdr:spPr bwMode="auto">
        <a:xfrm>
          <a:off x="12811125" y="876300"/>
          <a:ext cx="1047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361950</xdr:colOff>
      <xdr:row>2</xdr:row>
      <xdr:rowOff>95250</xdr:rowOff>
    </xdr:from>
    <xdr:to>
      <xdr:col>10</xdr:col>
      <xdr:colOff>676275</xdr:colOff>
      <xdr:row>2</xdr:row>
      <xdr:rowOff>95250</xdr:rowOff>
    </xdr:to>
    <xdr:cxnSp macro="">
      <xdr:nvCxnSpPr>
        <xdr:cNvPr id="853898" name="AutoShape 107"/>
        <xdr:cNvCxnSpPr>
          <a:cxnSpLocks noChangeShapeType="1"/>
          <a:stCxn id="854012" idx="6"/>
          <a:endCxn id="853891" idx="2"/>
        </xdr:cNvCxnSpPr>
      </xdr:nvCxnSpPr>
      <xdr:spPr bwMode="auto">
        <a:xfrm>
          <a:off x="13515975" y="4381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495300</xdr:colOff>
      <xdr:row>5</xdr:row>
      <xdr:rowOff>19050</xdr:rowOff>
    </xdr:from>
    <xdr:to>
      <xdr:col>10</xdr:col>
      <xdr:colOff>676275</xdr:colOff>
      <xdr:row>5</xdr:row>
      <xdr:rowOff>19050</xdr:rowOff>
    </xdr:to>
    <xdr:cxnSp macro="">
      <xdr:nvCxnSpPr>
        <xdr:cNvPr id="853899" name="AutoShape 108"/>
        <xdr:cNvCxnSpPr>
          <a:cxnSpLocks noChangeShapeType="1"/>
          <a:stCxn id="881669" idx="6"/>
          <a:endCxn id="853893" idx="2"/>
        </xdr:cNvCxnSpPr>
      </xdr:nvCxnSpPr>
      <xdr:spPr bwMode="auto">
        <a:xfrm>
          <a:off x="13649325" y="87630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2</xdr:row>
      <xdr:rowOff>114300</xdr:rowOff>
    </xdr:from>
    <xdr:to>
      <xdr:col>10</xdr:col>
      <xdr:colOff>704850</xdr:colOff>
      <xdr:row>5</xdr:row>
      <xdr:rowOff>0</xdr:rowOff>
    </xdr:to>
    <xdr:cxnSp macro="">
      <xdr:nvCxnSpPr>
        <xdr:cNvPr id="853900" name="AutoShape 109"/>
        <xdr:cNvCxnSpPr>
          <a:cxnSpLocks noChangeShapeType="1"/>
          <a:stCxn id="853893" idx="0"/>
          <a:endCxn id="853891" idx="4"/>
        </xdr:cNvCxnSpPr>
      </xdr:nvCxnSpPr>
      <xdr:spPr bwMode="auto">
        <a:xfrm flipV="1">
          <a:off x="13858875" y="457200"/>
          <a:ext cx="0" cy="400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333375</xdr:colOff>
      <xdr:row>5</xdr:row>
      <xdr:rowOff>38100</xdr:rowOff>
    </xdr:from>
    <xdr:to>
      <xdr:col>9</xdr:col>
      <xdr:colOff>333375</xdr:colOff>
      <xdr:row>7</xdr:row>
      <xdr:rowOff>142875</xdr:rowOff>
    </xdr:to>
    <xdr:cxnSp macro="">
      <xdr:nvCxnSpPr>
        <xdr:cNvPr id="853901" name="AutoShape 110"/>
        <xdr:cNvCxnSpPr>
          <a:cxnSpLocks noChangeShapeType="1"/>
          <a:stCxn id="853870" idx="0"/>
          <a:endCxn id="853892" idx="4"/>
        </xdr:cNvCxnSpPr>
      </xdr:nvCxnSpPr>
      <xdr:spPr bwMode="auto">
        <a:xfrm flipV="1">
          <a:off x="12792075" y="895350"/>
          <a:ext cx="0" cy="4476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5</xdr:row>
      <xdr:rowOff>38100</xdr:rowOff>
    </xdr:from>
    <xdr:to>
      <xdr:col>10</xdr:col>
      <xdr:colOff>704850</xdr:colOff>
      <xdr:row>7</xdr:row>
      <xdr:rowOff>28575</xdr:rowOff>
    </xdr:to>
    <xdr:cxnSp macro="">
      <xdr:nvCxnSpPr>
        <xdr:cNvPr id="853902" name="AutoShape 111"/>
        <xdr:cNvCxnSpPr>
          <a:cxnSpLocks noChangeShapeType="1"/>
          <a:stCxn id="853893" idx="4"/>
          <a:endCxn id="853866" idx="0"/>
        </xdr:cNvCxnSpPr>
      </xdr:nvCxnSpPr>
      <xdr:spPr bwMode="auto">
        <a:xfrm>
          <a:off x="13858875" y="895350"/>
          <a:ext cx="0" cy="333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104775</xdr:colOff>
      <xdr:row>0</xdr:row>
      <xdr:rowOff>0</xdr:rowOff>
    </xdr:from>
    <xdr:to>
      <xdr:col>16</xdr:col>
      <xdr:colOff>266700</xdr:colOff>
      <xdr:row>14</xdr:row>
      <xdr:rowOff>28575</xdr:rowOff>
    </xdr:to>
    <xdr:sp macro="" textlink="">
      <xdr:nvSpPr>
        <xdr:cNvPr id="853903" name="Rectangle 114"/>
        <xdr:cNvSpPr>
          <a:spLocks noChangeArrowheads="1"/>
        </xdr:cNvSpPr>
      </xdr:nvSpPr>
      <xdr:spPr bwMode="auto">
        <a:xfrm>
          <a:off x="15020925" y="0"/>
          <a:ext cx="2905125" cy="246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0</xdr:row>
          <xdr:rowOff>76200</xdr:rowOff>
        </xdr:from>
        <xdr:to>
          <xdr:col>16</xdr:col>
          <xdr:colOff>190500</xdr:colOff>
          <xdr:row>13</xdr:row>
          <xdr:rowOff>133350</xdr:rowOff>
        </xdr:to>
        <xdr:sp macro="" textlink="">
          <xdr:nvSpPr>
            <xdr:cNvPr id="5235" name="Object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609600</xdr:colOff>
      <xdr:row>13</xdr:row>
      <xdr:rowOff>47625</xdr:rowOff>
    </xdr:from>
    <xdr:to>
      <xdr:col>10</xdr:col>
      <xdr:colOff>790575</xdr:colOff>
      <xdr:row>14</xdr:row>
      <xdr:rowOff>85725</xdr:rowOff>
    </xdr:to>
    <xdr:grpSp>
      <xdr:nvGrpSpPr>
        <xdr:cNvPr id="853904" name="Group 117"/>
        <xdr:cNvGrpSpPr>
          <a:grpSpLocks/>
        </xdr:cNvGrpSpPr>
      </xdr:nvGrpSpPr>
      <xdr:grpSpPr bwMode="auto">
        <a:xfrm>
          <a:off x="13763625" y="2286000"/>
          <a:ext cx="180975" cy="238125"/>
          <a:chOff x="1575" y="73"/>
          <a:chExt cx="18" cy="22"/>
        </a:xfrm>
      </xdr:grpSpPr>
      <xdr:sp macro="" textlink="">
        <xdr:nvSpPr>
          <xdr:cNvPr id="853999" name="Oval 118"/>
          <xdr:cNvSpPr>
            <a:spLocks noChangeAspect="1" noChangeArrowheads="1"/>
          </xdr:cNvSpPr>
        </xdr:nvSpPr>
        <xdr:spPr bwMode="auto">
          <a:xfrm>
            <a:off x="1583" y="73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4000" name="Line 119"/>
          <xdr:cNvSpPr>
            <a:spLocks noChangeShapeType="1"/>
          </xdr:cNvSpPr>
        </xdr:nvSpPr>
        <xdr:spPr bwMode="auto">
          <a:xfrm>
            <a:off x="1584" y="75"/>
            <a:ext cx="0" cy="14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4001" name="Line 120"/>
          <xdr:cNvSpPr>
            <a:spLocks noChangeShapeType="1"/>
          </xdr:cNvSpPr>
        </xdr:nvSpPr>
        <xdr:spPr bwMode="auto">
          <a:xfrm>
            <a:off x="1575" y="89"/>
            <a:ext cx="18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54002" name="Group 121"/>
          <xdr:cNvGrpSpPr>
            <a:grpSpLocks/>
          </xdr:cNvGrpSpPr>
        </xdr:nvGrpSpPr>
        <xdr:grpSpPr bwMode="auto">
          <a:xfrm>
            <a:off x="1577" y="89"/>
            <a:ext cx="12" cy="6"/>
            <a:chOff x="1577" y="89"/>
            <a:chExt cx="12" cy="10"/>
          </a:xfrm>
        </xdr:grpSpPr>
        <xdr:sp macro="" textlink="">
          <xdr:nvSpPr>
            <xdr:cNvPr id="854003" name="Line 122"/>
            <xdr:cNvSpPr>
              <a:spLocks noChangeShapeType="1"/>
            </xdr:cNvSpPr>
          </xdr:nvSpPr>
          <xdr:spPr bwMode="auto">
            <a:xfrm flipH="1">
              <a:off x="1577" y="89"/>
              <a:ext cx="4" cy="1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4004" name="Line 123"/>
            <xdr:cNvSpPr>
              <a:spLocks noChangeShapeType="1"/>
            </xdr:cNvSpPr>
          </xdr:nvSpPr>
          <xdr:spPr bwMode="auto">
            <a:xfrm flipH="1">
              <a:off x="1581" y="89"/>
              <a:ext cx="4" cy="1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4005" name="Line 124"/>
            <xdr:cNvSpPr>
              <a:spLocks noChangeShapeType="1"/>
            </xdr:cNvSpPr>
          </xdr:nvSpPr>
          <xdr:spPr bwMode="auto">
            <a:xfrm flipH="1">
              <a:off x="1585" y="89"/>
              <a:ext cx="4" cy="1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561975</xdr:colOff>
      <xdr:row>6</xdr:row>
      <xdr:rowOff>19050</xdr:rowOff>
    </xdr:from>
    <xdr:to>
      <xdr:col>10</xdr:col>
      <xdr:colOff>438150</xdr:colOff>
      <xdr:row>8</xdr:row>
      <xdr:rowOff>95250</xdr:rowOff>
    </xdr:to>
    <xdr:grpSp>
      <xdr:nvGrpSpPr>
        <xdr:cNvPr id="853905" name="Group 125"/>
        <xdr:cNvGrpSpPr>
          <a:grpSpLocks/>
        </xdr:cNvGrpSpPr>
      </xdr:nvGrpSpPr>
      <xdr:grpSpPr bwMode="auto">
        <a:xfrm>
          <a:off x="13020675" y="1047750"/>
          <a:ext cx="571500" cy="419100"/>
          <a:chOff x="1683" y="309"/>
          <a:chExt cx="59" cy="44"/>
        </a:xfrm>
      </xdr:grpSpPr>
      <xdr:sp macro="" textlink="">
        <xdr:nvSpPr>
          <xdr:cNvPr id="853989" name="Line 126"/>
          <xdr:cNvSpPr>
            <a:spLocks noChangeShapeType="1"/>
          </xdr:cNvSpPr>
        </xdr:nvSpPr>
        <xdr:spPr bwMode="auto">
          <a:xfrm>
            <a:off x="1685" y="320"/>
            <a:ext cx="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90" name="Oval 127"/>
          <xdr:cNvSpPr>
            <a:spLocks noChangeAspect="1" noChangeArrowheads="1"/>
          </xdr:cNvSpPr>
        </xdr:nvSpPr>
        <xdr:spPr bwMode="auto">
          <a:xfrm>
            <a:off x="1683" y="319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3991" name="Line 128"/>
          <xdr:cNvSpPr>
            <a:spLocks noChangeShapeType="1"/>
          </xdr:cNvSpPr>
        </xdr:nvSpPr>
        <xdr:spPr bwMode="auto">
          <a:xfrm>
            <a:off x="1685" y="342"/>
            <a:ext cx="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92" name="Oval 129"/>
          <xdr:cNvSpPr>
            <a:spLocks noChangeAspect="1" noChangeArrowheads="1"/>
          </xdr:cNvSpPr>
        </xdr:nvSpPr>
        <xdr:spPr bwMode="auto">
          <a:xfrm>
            <a:off x="1683" y="341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3993" name="Line 130"/>
          <xdr:cNvSpPr>
            <a:spLocks noChangeShapeType="1"/>
          </xdr:cNvSpPr>
        </xdr:nvSpPr>
        <xdr:spPr bwMode="auto">
          <a:xfrm flipH="1">
            <a:off x="1728" y="330"/>
            <a:ext cx="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94" name="Oval 131"/>
          <xdr:cNvSpPr>
            <a:spLocks noChangeAspect="1" noChangeArrowheads="1"/>
          </xdr:cNvSpPr>
        </xdr:nvSpPr>
        <xdr:spPr bwMode="auto">
          <a:xfrm flipV="1">
            <a:off x="1740" y="329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252" name="AutoShape 132"/>
          <xdr:cNvSpPr>
            <a:spLocks noChangeArrowheads="1"/>
          </xdr:cNvSpPr>
        </xdr:nvSpPr>
        <xdr:spPr bwMode="auto">
          <a:xfrm rot="5400000">
            <a:off x="1694" y="312"/>
            <a:ext cx="43" cy="37"/>
          </a:xfrm>
          <a:prstGeom prst="triangle">
            <a:avLst>
              <a:gd name="adj" fmla="val 50000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0" tIns="0" rIns="0" bIns="0" anchor="ctr" upright="1"/>
          <a:lstStyle/>
          <a:p>
            <a:endParaRPr lang="ja-JP"/>
          </a:p>
        </xdr:txBody>
      </xdr:sp>
      <xdr:sp macro="" textlink="">
        <xdr:nvSpPr>
          <xdr:cNvPr id="5253" name="Rectangle 133"/>
          <xdr:cNvSpPr>
            <a:spLocks noChangeArrowheads="1"/>
          </xdr:cNvSpPr>
        </xdr:nvSpPr>
        <xdr:spPr bwMode="auto">
          <a:xfrm flipH="1">
            <a:off x="1697" y="310"/>
            <a:ext cx="36" cy="43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+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-</a:t>
            </a:r>
            <a:endParaRPr lang="ja-JP" altLang="en-US"/>
          </a:p>
        </xdr:txBody>
      </xdr:sp>
      <xdr:sp macro="" textlink="">
        <xdr:nvSpPr>
          <xdr:cNvPr id="853997" name="Oval 134"/>
          <xdr:cNvSpPr>
            <a:spLocks noChangeArrowheads="1"/>
          </xdr:cNvSpPr>
        </xdr:nvSpPr>
        <xdr:spPr bwMode="auto">
          <a:xfrm>
            <a:off x="1708" y="326"/>
            <a:ext cx="10" cy="10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3998" name="Oval 135"/>
          <xdr:cNvSpPr>
            <a:spLocks noChangeArrowheads="1"/>
          </xdr:cNvSpPr>
        </xdr:nvSpPr>
        <xdr:spPr bwMode="auto">
          <a:xfrm>
            <a:off x="1712" y="326"/>
            <a:ext cx="10" cy="10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942975</xdr:colOff>
      <xdr:row>10</xdr:row>
      <xdr:rowOff>95250</xdr:rowOff>
    </xdr:from>
    <xdr:to>
      <xdr:col>11</xdr:col>
      <xdr:colOff>47625</xdr:colOff>
      <xdr:row>11</xdr:row>
      <xdr:rowOff>114300</xdr:rowOff>
    </xdr:to>
    <xdr:grpSp>
      <xdr:nvGrpSpPr>
        <xdr:cNvPr id="853906" name="Group 136"/>
        <xdr:cNvGrpSpPr>
          <a:grpSpLocks/>
        </xdr:cNvGrpSpPr>
      </xdr:nvGrpSpPr>
      <xdr:grpSpPr bwMode="auto">
        <a:xfrm>
          <a:off x="14097000" y="1809750"/>
          <a:ext cx="171450" cy="190500"/>
          <a:chOff x="1455" y="205"/>
          <a:chExt cx="18" cy="20"/>
        </a:xfrm>
      </xdr:grpSpPr>
      <xdr:sp macro="" textlink="">
        <xdr:nvSpPr>
          <xdr:cNvPr id="853983" name="Line 137"/>
          <xdr:cNvSpPr>
            <a:spLocks noChangeShapeType="1"/>
          </xdr:cNvSpPr>
        </xdr:nvSpPr>
        <xdr:spPr bwMode="auto">
          <a:xfrm>
            <a:off x="1464" y="207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84" name="Line 138"/>
          <xdr:cNvSpPr>
            <a:spLocks noChangeShapeType="1"/>
          </xdr:cNvSpPr>
        </xdr:nvSpPr>
        <xdr:spPr bwMode="auto">
          <a:xfrm rot="-5400000">
            <a:off x="1464" y="203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85" name="Line 139"/>
          <xdr:cNvSpPr>
            <a:spLocks noChangeShapeType="1"/>
          </xdr:cNvSpPr>
        </xdr:nvSpPr>
        <xdr:spPr bwMode="auto">
          <a:xfrm rot="-5400000">
            <a:off x="1464" y="20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86" name="Line 140"/>
          <xdr:cNvSpPr>
            <a:spLocks noChangeShapeType="1"/>
          </xdr:cNvSpPr>
        </xdr:nvSpPr>
        <xdr:spPr bwMode="auto">
          <a:xfrm>
            <a:off x="1464" y="218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87" name="Oval 141"/>
          <xdr:cNvSpPr>
            <a:spLocks noChangeAspect="1" noChangeArrowheads="1"/>
          </xdr:cNvSpPr>
        </xdr:nvSpPr>
        <xdr:spPr bwMode="auto">
          <a:xfrm>
            <a:off x="1463" y="205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3988" name="Oval 142"/>
          <xdr:cNvSpPr>
            <a:spLocks noChangeAspect="1" noChangeArrowheads="1"/>
          </xdr:cNvSpPr>
        </xdr:nvSpPr>
        <xdr:spPr bwMode="auto">
          <a:xfrm>
            <a:off x="1463" y="223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638175</xdr:colOff>
      <xdr:row>8</xdr:row>
      <xdr:rowOff>133350</xdr:rowOff>
    </xdr:from>
    <xdr:to>
      <xdr:col>10</xdr:col>
      <xdr:colOff>762000</xdr:colOff>
      <xdr:row>10</xdr:row>
      <xdr:rowOff>123825</xdr:rowOff>
    </xdr:to>
    <xdr:grpSp>
      <xdr:nvGrpSpPr>
        <xdr:cNvPr id="853907" name="Group 143"/>
        <xdr:cNvGrpSpPr>
          <a:grpSpLocks/>
        </xdr:cNvGrpSpPr>
      </xdr:nvGrpSpPr>
      <xdr:grpSpPr bwMode="auto">
        <a:xfrm>
          <a:off x="13792200" y="1504950"/>
          <a:ext cx="123825" cy="333375"/>
          <a:chOff x="1667" y="57"/>
          <a:chExt cx="12" cy="35"/>
        </a:xfrm>
      </xdr:grpSpPr>
      <xdr:sp macro="" textlink="">
        <xdr:nvSpPr>
          <xdr:cNvPr id="853979" name="Oval 144"/>
          <xdr:cNvSpPr>
            <a:spLocks noChangeAspect="1" noChangeArrowheads="1"/>
          </xdr:cNvSpPr>
        </xdr:nvSpPr>
        <xdr:spPr bwMode="auto">
          <a:xfrm>
            <a:off x="1672" y="90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3980" name="Oval 145"/>
          <xdr:cNvSpPr>
            <a:spLocks noChangeAspect="1" noChangeArrowheads="1"/>
          </xdr:cNvSpPr>
        </xdr:nvSpPr>
        <xdr:spPr bwMode="auto">
          <a:xfrm>
            <a:off x="1672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cxnSp macro="">
        <xdr:nvCxnSpPr>
          <xdr:cNvPr id="853981" name="AutoShape 146"/>
          <xdr:cNvCxnSpPr>
            <a:cxnSpLocks noChangeShapeType="1"/>
            <a:stCxn id="853980" idx="4"/>
            <a:endCxn id="853979" idx="0"/>
          </xdr:cNvCxnSpPr>
        </xdr:nvCxnSpPr>
        <xdr:spPr bwMode="auto">
          <a:xfrm>
            <a:off x="1673" y="59"/>
            <a:ext cx="0" cy="31"/>
          </a:xfrm>
          <a:prstGeom prst="straightConnector1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53982" name="Rectangle 147"/>
          <xdr:cNvSpPr>
            <a:spLocks noChangeArrowheads="1"/>
          </xdr:cNvSpPr>
        </xdr:nvSpPr>
        <xdr:spPr bwMode="auto">
          <a:xfrm>
            <a:off x="1667" y="63"/>
            <a:ext cx="12" cy="23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457200</xdr:colOff>
      <xdr:row>4</xdr:row>
      <xdr:rowOff>133350</xdr:rowOff>
    </xdr:from>
    <xdr:to>
      <xdr:col>10</xdr:col>
      <xdr:colOff>123825</xdr:colOff>
      <xdr:row>5</xdr:row>
      <xdr:rowOff>76200</xdr:rowOff>
    </xdr:to>
    <xdr:grpSp>
      <xdr:nvGrpSpPr>
        <xdr:cNvPr id="853908" name="Group 148"/>
        <xdr:cNvGrpSpPr>
          <a:grpSpLocks/>
        </xdr:cNvGrpSpPr>
      </xdr:nvGrpSpPr>
      <xdr:grpSpPr bwMode="auto">
        <a:xfrm>
          <a:off x="12915900" y="819150"/>
          <a:ext cx="361950" cy="114300"/>
          <a:chOff x="1701" y="94"/>
          <a:chExt cx="37" cy="12"/>
        </a:xfrm>
      </xdr:grpSpPr>
      <xdr:sp macro="" textlink="">
        <xdr:nvSpPr>
          <xdr:cNvPr id="853975" name="Oval 149"/>
          <xdr:cNvSpPr>
            <a:spLocks noChangeAspect="1" noChangeArrowheads="1"/>
          </xdr:cNvSpPr>
        </xdr:nvSpPr>
        <xdr:spPr bwMode="auto">
          <a:xfrm>
            <a:off x="1736" y="99"/>
            <a:ext cx="2" cy="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53976" name="Oval 150"/>
          <xdr:cNvSpPr>
            <a:spLocks noChangeAspect="1" noChangeArrowheads="1"/>
          </xdr:cNvSpPr>
        </xdr:nvSpPr>
        <xdr:spPr bwMode="auto">
          <a:xfrm>
            <a:off x="1701" y="99"/>
            <a:ext cx="2" cy="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cxnSp macro="">
        <xdr:nvCxnSpPr>
          <xdr:cNvPr id="853977" name="AutoShape 151"/>
          <xdr:cNvCxnSpPr>
            <a:cxnSpLocks noChangeShapeType="1"/>
            <a:stCxn id="853976" idx="6"/>
            <a:endCxn id="853975" idx="2"/>
          </xdr:cNvCxnSpPr>
        </xdr:nvCxnSpPr>
        <xdr:spPr bwMode="auto">
          <a:xfrm>
            <a:off x="1703" y="100"/>
            <a:ext cx="33" cy="0"/>
          </a:xfrm>
          <a:prstGeom prst="straightConnector1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53978" name="Rectangle 152"/>
          <xdr:cNvSpPr>
            <a:spLocks noChangeArrowheads="1"/>
          </xdr:cNvSpPr>
        </xdr:nvSpPr>
        <xdr:spPr bwMode="auto">
          <a:xfrm rot="-5400000">
            <a:off x="1714" y="88"/>
            <a:ext cx="12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971550</xdr:colOff>
      <xdr:row>7</xdr:row>
      <xdr:rowOff>161925</xdr:rowOff>
    </xdr:from>
    <xdr:to>
      <xdr:col>11</xdr:col>
      <xdr:colOff>19050</xdr:colOff>
      <xdr:row>9</xdr:row>
      <xdr:rowOff>152400</xdr:rowOff>
    </xdr:to>
    <xdr:grpSp>
      <xdr:nvGrpSpPr>
        <xdr:cNvPr id="853909" name="Group 153"/>
        <xdr:cNvGrpSpPr>
          <a:grpSpLocks/>
        </xdr:cNvGrpSpPr>
      </xdr:nvGrpSpPr>
      <xdr:grpSpPr bwMode="auto">
        <a:xfrm>
          <a:off x="14125575" y="1362075"/>
          <a:ext cx="114300" cy="333375"/>
          <a:chOff x="1667" y="57"/>
          <a:chExt cx="12" cy="35"/>
        </a:xfrm>
      </xdr:grpSpPr>
      <xdr:sp macro="" textlink="">
        <xdr:nvSpPr>
          <xdr:cNvPr id="853971" name="Oval 154"/>
          <xdr:cNvSpPr>
            <a:spLocks noChangeAspect="1" noChangeArrowheads="1"/>
          </xdr:cNvSpPr>
        </xdr:nvSpPr>
        <xdr:spPr bwMode="auto">
          <a:xfrm>
            <a:off x="1672" y="90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3972" name="Oval 155"/>
          <xdr:cNvSpPr>
            <a:spLocks noChangeAspect="1" noChangeArrowheads="1"/>
          </xdr:cNvSpPr>
        </xdr:nvSpPr>
        <xdr:spPr bwMode="auto">
          <a:xfrm>
            <a:off x="1672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cxnSp macro="">
        <xdr:nvCxnSpPr>
          <xdr:cNvPr id="853973" name="AutoShape 156"/>
          <xdr:cNvCxnSpPr>
            <a:cxnSpLocks noChangeShapeType="1"/>
            <a:stCxn id="853972" idx="4"/>
            <a:endCxn id="853971" idx="0"/>
          </xdr:cNvCxnSpPr>
        </xdr:nvCxnSpPr>
        <xdr:spPr bwMode="auto">
          <a:xfrm>
            <a:off x="1673" y="59"/>
            <a:ext cx="0" cy="31"/>
          </a:xfrm>
          <a:prstGeom prst="straightConnector1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53974" name="Rectangle 157"/>
          <xdr:cNvSpPr>
            <a:spLocks noChangeArrowheads="1"/>
          </xdr:cNvSpPr>
        </xdr:nvSpPr>
        <xdr:spPr bwMode="auto">
          <a:xfrm>
            <a:off x="1667" y="63"/>
            <a:ext cx="12" cy="23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238125</xdr:colOff>
      <xdr:row>9</xdr:row>
      <xdr:rowOff>142875</xdr:rowOff>
    </xdr:from>
    <xdr:to>
      <xdr:col>11</xdr:col>
      <xdr:colOff>419100</xdr:colOff>
      <xdr:row>10</xdr:row>
      <xdr:rowOff>161925</xdr:rowOff>
    </xdr:to>
    <xdr:grpSp>
      <xdr:nvGrpSpPr>
        <xdr:cNvPr id="853910" name="Group 158"/>
        <xdr:cNvGrpSpPr>
          <a:grpSpLocks/>
        </xdr:cNvGrpSpPr>
      </xdr:nvGrpSpPr>
      <xdr:grpSpPr bwMode="auto">
        <a:xfrm>
          <a:off x="14458950" y="1685925"/>
          <a:ext cx="180975" cy="190500"/>
          <a:chOff x="1455" y="205"/>
          <a:chExt cx="18" cy="20"/>
        </a:xfrm>
      </xdr:grpSpPr>
      <xdr:sp macro="" textlink="">
        <xdr:nvSpPr>
          <xdr:cNvPr id="853965" name="Line 159"/>
          <xdr:cNvSpPr>
            <a:spLocks noChangeShapeType="1"/>
          </xdr:cNvSpPr>
        </xdr:nvSpPr>
        <xdr:spPr bwMode="auto">
          <a:xfrm>
            <a:off x="1464" y="207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66" name="Line 160"/>
          <xdr:cNvSpPr>
            <a:spLocks noChangeShapeType="1"/>
          </xdr:cNvSpPr>
        </xdr:nvSpPr>
        <xdr:spPr bwMode="auto">
          <a:xfrm rot="-5400000">
            <a:off x="1464" y="203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67" name="Line 161"/>
          <xdr:cNvSpPr>
            <a:spLocks noChangeShapeType="1"/>
          </xdr:cNvSpPr>
        </xdr:nvSpPr>
        <xdr:spPr bwMode="auto">
          <a:xfrm rot="-5400000">
            <a:off x="1464" y="20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68" name="Line 162"/>
          <xdr:cNvSpPr>
            <a:spLocks noChangeShapeType="1"/>
          </xdr:cNvSpPr>
        </xdr:nvSpPr>
        <xdr:spPr bwMode="auto">
          <a:xfrm>
            <a:off x="1464" y="218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69" name="Oval 163"/>
          <xdr:cNvSpPr>
            <a:spLocks noChangeAspect="1" noChangeArrowheads="1"/>
          </xdr:cNvSpPr>
        </xdr:nvSpPr>
        <xdr:spPr bwMode="auto">
          <a:xfrm>
            <a:off x="1463" y="205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3970" name="Oval 164"/>
          <xdr:cNvSpPr>
            <a:spLocks noChangeAspect="1" noChangeArrowheads="1"/>
          </xdr:cNvSpPr>
        </xdr:nvSpPr>
        <xdr:spPr bwMode="auto">
          <a:xfrm>
            <a:off x="1463" y="223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495300</xdr:colOff>
      <xdr:row>5</xdr:row>
      <xdr:rowOff>104775</xdr:rowOff>
    </xdr:to>
    <xdr:grpSp>
      <xdr:nvGrpSpPr>
        <xdr:cNvPr id="853911" name="Group 165"/>
        <xdr:cNvGrpSpPr>
          <a:grpSpLocks/>
        </xdr:cNvGrpSpPr>
      </xdr:nvGrpSpPr>
      <xdr:grpSpPr bwMode="auto">
        <a:xfrm>
          <a:off x="13458825" y="790575"/>
          <a:ext cx="190500" cy="171450"/>
          <a:chOff x="851" y="49"/>
          <a:chExt cx="20" cy="18"/>
        </a:xfrm>
      </xdr:grpSpPr>
      <xdr:sp macro="" textlink="">
        <xdr:nvSpPr>
          <xdr:cNvPr id="853959" name="Line 166"/>
          <xdr:cNvSpPr>
            <a:spLocks noChangeShapeType="1"/>
          </xdr:cNvSpPr>
        </xdr:nvSpPr>
        <xdr:spPr bwMode="auto">
          <a:xfrm rot="-5400000">
            <a:off x="856" y="55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60" name="Line 167"/>
          <xdr:cNvSpPr>
            <a:spLocks noChangeShapeType="1"/>
          </xdr:cNvSpPr>
        </xdr:nvSpPr>
        <xdr:spPr bwMode="auto">
          <a:xfrm rot="10800000">
            <a:off x="858" y="4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61" name="Line 168"/>
          <xdr:cNvSpPr>
            <a:spLocks noChangeShapeType="1"/>
          </xdr:cNvSpPr>
        </xdr:nvSpPr>
        <xdr:spPr bwMode="auto">
          <a:xfrm rot="10800000">
            <a:off x="864" y="4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62" name="Line 169"/>
          <xdr:cNvSpPr>
            <a:spLocks noChangeShapeType="1"/>
          </xdr:cNvSpPr>
        </xdr:nvSpPr>
        <xdr:spPr bwMode="auto">
          <a:xfrm rot="-5400000">
            <a:off x="867" y="55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63" name="Oval 170"/>
          <xdr:cNvSpPr>
            <a:spLocks noChangeAspect="1" noChangeArrowheads="1"/>
          </xdr:cNvSpPr>
        </xdr:nvSpPr>
        <xdr:spPr bwMode="auto">
          <a:xfrm>
            <a:off x="851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3964" name="Oval 171"/>
          <xdr:cNvSpPr>
            <a:spLocks noChangeAspect="1" noChangeArrowheads="1"/>
          </xdr:cNvSpPr>
        </xdr:nvSpPr>
        <xdr:spPr bwMode="auto">
          <a:xfrm>
            <a:off x="869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676275</xdr:colOff>
      <xdr:row>7</xdr:row>
      <xdr:rowOff>28575</xdr:rowOff>
    </xdr:from>
    <xdr:to>
      <xdr:col>10</xdr:col>
      <xdr:colOff>723900</xdr:colOff>
      <xdr:row>7</xdr:row>
      <xdr:rowOff>66675</xdr:rowOff>
    </xdr:to>
    <xdr:sp macro="" textlink="">
      <xdr:nvSpPr>
        <xdr:cNvPr id="853912" name="Oval 172"/>
        <xdr:cNvSpPr>
          <a:spLocks noChangeArrowheads="1"/>
        </xdr:cNvSpPr>
      </xdr:nvSpPr>
      <xdr:spPr bwMode="auto">
        <a:xfrm>
          <a:off x="13830300" y="1228725"/>
          <a:ext cx="47625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1009650</xdr:colOff>
      <xdr:row>7</xdr:row>
      <xdr:rowOff>28575</xdr:rowOff>
    </xdr:from>
    <xdr:to>
      <xdr:col>10</xdr:col>
      <xdr:colOff>1047750</xdr:colOff>
      <xdr:row>7</xdr:row>
      <xdr:rowOff>66675</xdr:rowOff>
    </xdr:to>
    <xdr:sp macro="" textlink="">
      <xdr:nvSpPr>
        <xdr:cNvPr id="853913" name="Oval 173"/>
        <xdr:cNvSpPr>
          <a:spLocks noChangeArrowheads="1"/>
        </xdr:cNvSpPr>
      </xdr:nvSpPr>
      <xdr:spPr bwMode="auto">
        <a:xfrm>
          <a:off x="14163675" y="1228725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676275</xdr:colOff>
      <xdr:row>12</xdr:row>
      <xdr:rowOff>47625</xdr:rowOff>
    </xdr:from>
    <xdr:to>
      <xdr:col>10</xdr:col>
      <xdr:colOff>723900</xdr:colOff>
      <xdr:row>12</xdr:row>
      <xdr:rowOff>85725</xdr:rowOff>
    </xdr:to>
    <xdr:sp macro="" textlink="">
      <xdr:nvSpPr>
        <xdr:cNvPr id="853914" name="Oval 174"/>
        <xdr:cNvSpPr>
          <a:spLocks noChangeArrowheads="1"/>
        </xdr:cNvSpPr>
      </xdr:nvSpPr>
      <xdr:spPr bwMode="auto">
        <a:xfrm>
          <a:off x="13830300" y="2105025"/>
          <a:ext cx="47625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1009650</xdr:colOff>
      <xdr:row>12</xdr:row>
      <xdr:rowOff>47625</xdr:rowOff>
    </xdr:from>
    <xdr:to>
      <xdr:col>10</xdr:col>
      <xdr:colOff>1047750</xdr:colOff>
      <xdr:row>12</xdr:row>
      <xdr:rowOff>85725</xdr:rowOff>
    </xdr:to>
    <xdr:sp macro="" textlink="">
      <xdr:nvSpPr>
        <xdr:cNvPr id="853915" name="Oval 175"/>
        <xdr:cNvSpPr>
          <a:spLocks noChangeArrowheads="1"/>
        </xdr:cNvSpPr>
      </xdr:nvSpPr>
      <xdr:spPr bwMode="auto">
        <a:xfrm>
          <a:off x="14163675" y="2105025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314325</xdr:colOff>
      <xdr:row>7</xdr:row>
      <xdr:rowOff>142875</xdr:rowOff>
    </xdr:from>
    <xdr:to>
      <xdr:col>9</xdr:col>
      <xdr:colOff>352425</xdr:colOff>
      <xdr:row>8</xdr:row>
      <xdr:rowOff>9525</xdr:rowOff>
    </xdr:to>
    <xdr:sp macro="" textlink="">
      <xdr:nvSpPr>
        <xdr:cNvPr id="853916" name="Oval 176"/>
        <xdr:cNvSpPr>
          <a:spLocks noChangeArrowheads="1"/>
        </xdr:cNvSpPr>
      </xdr:nvSpPr>
      <xdr:spPr bwMode="auto">
        <a:xfrm>
          <a:off x="12773025" y="1343025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333375</xdr:colOff>
      <xdr:row>0</xdr:row>
      <xdr:rowOff>114300</xdr:rowOff>
    </xdr:from>
    <xdr:to>
      <xdr:col>10</xdr:col>
      <xdr:colOff>85725</xdr:colOff>
      <xdr:row>2</xdr:row>
      <xdr:rowOff>76200</xdr:rowOff>
    </xdr:to>
    <xdr:cxnSp macro="">
      <xdr:nvCxnSpPr>
        <xdr:cNvPr id="853917" name="AutoShape 177"/>
        <xdr:cNvCxnSpPr>
          <a:cxnSpLocks noChangeShapeType="1"/>
          <a:stCxn id="853953" idx="2"/>
          <a:endCxn id="853939" idx="0"/>
        </xdr:cNvCxnSpPr>
      </xdr:nvCxnSpPr>
      <xdr:spPr bwMode="auto">
        <a:xfrm rot="10800000" flipV="1">
          <a:off x="12792075" y="114300"/>
          <a:ext cx="447675" cy="30480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123825</xdr:colOff>
      <xdr:row>5</xdr:row>
      <xdr:rowOff>19050</xdr:rowOff>
    </xdr:from>
    <xdr:to>
      <xdr:col>10</xdr:col>
      <xdr:colOff>304800</xdr:colOff>
      <xdr:row>5</xdr:row>
      <xdr:rowOff>19050</xdr:rowOff>
    </xdr:to>
    <xdr:cxnSp macro="">
      <xdr:nvCxnSpPr>
        <xdr:cNvPr id="853918" name="AutoShape 178"/>
        <xdr:cNvCxnSpPr>
          <a:cxnSpLocks noChangeShapeType="1"/>
          <a:stCxn id="853975" idx="6"/>
          <a:endCxn id="853963" idx="2"/>
        </xdr:cNvCxnSpPr>
      </xdr:nvCxnSpPr>
      <xdr:spPr bwMode="auto">
        <a:xfrm>
          <a:off x="13277850" y="87630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352425</xdr:colOff>
      <xdr:row>7</xdr:row>
      <xdr:rowOff>161925</xdr:rowOff>
    </xdr:from>
    <xdr:to>
      <xdr:col>9</xdr:col>
      <xdr:colOff>561975</xdr:colOff>
      <xdr:row>7</xdr:row>
      <xdr:rowOff>161925</xdr:rowOff>
    </xdr:to>
    <xdr:cxnSp macro="">
      <xdr:nvCxnSpPr>
        <xdr:cNvPr id="853919" name="AutoShape 179"/>
        <xdr:cNvCxnSpPr>
          <a:cxnSpLocks noChangeShapeType="1"/>
          <a:stCxn id="853916" idx="6"/>
          <a:endCxn id="853992" idx="2"/>
        </xdr:cNvCxnSpPr>
      </xdr:nvCxnSpPr>
      <xdr:spPr bwMode="auto">
        <a:xfrm>
          <a:off x="12811125" y="1362075"/>
          <a:ext cx="2095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428625</xdr:colOff>
      <xdr:row>7</xdr:row>
      <xdr:rowOff>47625</xdr:rowOff>
    </xdr:from>
    <xdr:to>
      <xdr:col>10</xdr:col>
      <xdr:colOff>676275</xdr:colOff>
      <xdr:row>7</xdr:row>
      <xdr:rowOff>47625</xdr:rowOff>
    </xdr:to>
    <xdr:cxnSp macro="">
      <xdr:nvCxnSpPr>
        <xdr:cNvPr id="853920" name="AutoShape 180"/>
        <xdr:cNvCxnSpPr>
          <a:cxnSpLocks noChangeShapeType="1"/>
          <a:stCxn id="853994" idx="6"/>
          <a:endCxn id="853912" idx="2"/>
        </xdr:cNvCxnSpPr>
      </xdr:nvCxnSpPr>
      <xdr:spPr bwMode="auto">
        <a:xfrm>
          <a:off x="13582650" y="1247775"/>
          <a:ext cx="2476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723900</xdr:colOff>
      <xdr:row>7</xdr:row>
      <xdr:rowOff>47625</xdr:rowOff>
    </xdr:from>
    <xdr:to>
      <xdr:col>10</xdr:col>
      <xdr:colOff>1009650</xdr:colOff>
      <xdr:row>7</xdr:row>
      <xdr:rowOff>47625</xdr:rowOff>
    </xdr:to>
    <xdr:cxnSp macro="">
      <xdr:nvCxnSpPr>
        <xdr:cNvPr id="853921" name="AutoShape 181"/>
        <xdr:cNvCxnSpPr>
          <a:cxnSpLocks noChangeShapeType="1"/>
          <a:stCxn id="853912" idx="6"/>
          <a:endCxn id="853913" idx="2"/>
        </xdr:cNvCxnSpPr>
      </xdr:nvCxnSpPr>
      <xdr:spPr bwMode="auto">
        <a:xfrm>
          <a:off x="13877925" y="1247775"/>
          <a:ext cx="285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7</xdr:row>
      <xdr:rowOff>66675</xdr:rowOff>
    </xdr:from>
    <xdr:to>
      <xdr:col>10</xdr:col>
      <xdr:colOff>704850</xdr:colOff>
      <xdr:row>8</xdr:row>
      <xdr:rowOff>133350</xdr:rowOff>
    </xdr:to>
    <xdr:cxnSp macro="">
      <xdr:nvCxnSpPr>
        <xdr:cNvPr id="853922" name="AutoShape 182"/>
        <xdr:cNvCxnSpPr>
          <a:cxnSpLocks noChangeShapeType="1"/>
          <a:stCxn id="853912" idx="4"/>
          <a:endCxn id="853980" idx="0"/>
        </xdr:cNvCxnSpPr>
      </xdr:nvCxnSpPr>
      <xdr:spPr bwMode="auto">
        <a:xfrm>
          <a:off x="13858875" y="1266825"/>
          <a:ext cx="0" cy="2381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10</xdr:row>
      <xdr:rowOff>123825</xdr:rowOff>
    </xdr:from>
    <xdr:to>
      <xdr:col>10</xdr:col>
      <xdr:colOff>704850</xdr:colOff>
      <xdr:row>12</xdr:row>
      <xdr:rowOff>47625</xdr:rowOff>
    </xdr:to>
    <xdr:cxnSp macro="">
      <xdr:nvCxnSpPr>
        <xdr:cNvPr id="853923" name="AutoShape 183"/>
        <xdr:cNvCxnSpPr>
          <a:cxnSpLocks noChangeShapeType="1"/>
          <a:stCxn id="853979" idx="4"/>
          <a:endCxn id="853914" idx="0"/>
        </xdr:cNvCxnSpPr>
      </xdr:nvCxnSpPr>
      <xdr:spPr bwMode="auto">
        <a:xfrm>
          <a:off x="13858875" y="1838325"/>
          <a:ext cx="0" cy="2667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1028700</xdr:colOff>
      <xdr:row>7</xdr:row>
      <xdr:rowOff>66675</xdr:rowOff>
    </xdr:from>
    <xdr:to>
      <xdr:col>10</xdr:col>
      <xdr:colOff>1028700</xdr:colOff>
      <xdr:row>7</xdr:row>
      <xdr:rowOff>161925</xdr:rowOff>
    </xdr:to>
    <xdr:cxnSp macro="">
      <xdr:nvCxnSpPr>
        <xdr:cNvPr id="853924" name="AutoShape 184"/>
        <xdr:cNvCxnSpPr>
          <a:cxnSpLocks noChangeShapeType="1"/>
          <a:stCxn id="853913" idx="4"/>
          <a:endCxn id="853972" idx="0"/>
        </xdr:cNvCxnSpPr>
      </xdr:nvCxnSpPr>
      <xdr:spPr bwMode="auto">
        <a:xfrm>
          <a:off x="14182725" y="1266825"/>
          <a:ext cx="0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1028700</xdr:colOff>
      <xdr:row>9</xdr:row>
      <xdr:rowOff>152400</xdr:rowOff>
    </xdr:from>
    <xdr:to>
      <xdr:col>10</xdr:col>
      <xdr:colOff>1028700</xdr:colOff>
      <xdr:row>10</xdr:row>
      <xdr:rowOff>95250</xdr:rowOff>
    </xdr:to>
    <xdr:cxnSp macro="">
      <xdr:nvCxnSpPr>
        <xdr:cNvPr id="853925" name="AutoShape 185"/>
        <xdr:cNvCxnSpPr>
          <a:cxnSpLocks noChangeShapeType="1"/>
          <a:stCxn id="853971" idx="4"/>
          <a:endCxn id="853987" idx="0"/>
        </xdr:cNvCxnSpPr>
      </xdr:nvCxnSpPr>
      <xdr:spPr bwMode="auto">
        <a:xfrm>
          <a:off x="14182725" y="1695450"/>
          <a:ext cx="0" cy="11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1028700</xdr:colOff>
      <xdr:row>11</xdr:row>
      <xdr:rowOff>114300</xdr:rowOff>
    </xdr:from>
    <xdr:to>
      <xdr:col>10</xdr:col>
      <xdr:colOff>1028700</xdr:colOff>
      <xdr:row>12</xdr:row>
      <xdr:rowOff>47625</xdr:rowOff>
    </xdr:to>
    <xdr:cxnSp macro="">
      <xdr:nvCxnSpPr>
        <xdr:cNvPr id="853926" name="AutoShape 186"/>
        <xdr:cNvCxnSpPr>
          <a:cxnSpLocks noChangeShapeType="1"/>
          <a:stCxn id="853915" idx="0"/>
          <a:endCxn id="853988" idx="4"/>
        </xdr:cNvCxnSpPr>
      </xdr:nvCxnSpPr>
      <xdr:spPr bwMode="auto">
        <a:xfrm flipV="1">
          <a:off x="14182725" y="2000250"/>
          <a:ext cx="0" cy="1047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723900</xdr:colOff>
      <xdr:row>12</xdr:row>
      <xdr:rowOff>66675</xdr:rowOff>
    </xdr:from>
    <xdr:to>
      <xdr:col>10</xdr:col>
      <xdr:colOff>1009650</xdr:colOff>
      <xdr:row>12</xdr:row>
      <xdr:rowOff>66675</xdr:rowOff>
    </xdr:to>
    <xdr:cxnSp macro="">
      <xdr:nvCxnSpPr>
        <xdr:cNvPr id="853927" name="AutoShape 187"/>
        <xdr:cNvCxnSpPr>
          <a:cxnSpLocks noChangeShapeType="1"/>
          <a:stCxn id="853914" idx="6"/>
          <a:endCxn id="853915" idx="2"/>
        </xdr:cNvCxnSpPr>
      </xdr:nvCxnSpPr>
      <xdr:spPr bwMode="auto">
        <a:xfrm>
          <a:off x="13877925" y="2124075"/>
          <a:ext cx="285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276225</xdr:colOff>
      <xdr:row>0</xdr:row>
      <xdr:rowOff>114300</xdr:rowOff>
    </xdr:from>
    <xdr:to>
      <xdr:col>10</xdr:col>
      <xdr:colOff>704850</xdr:colOff>
      <xdr:row>2</xdr:row>
      <xdr:rowOff>76200</xdr:rowOff>
    </xdr:to>
    <xdr:cxnSp macro="">
      <xdr:nvCxnSpPr>
        <xdr:cNvPr id="853928" name="AutoShape 188"/>
        <xdr:cNvCxnSpPr>
          <a:cxnSpLocks noChangeShapeType="1"/>
          <a:stCxn id="853954" idx="6"/>
          <a:endCxn id="853936" idx="0"/>
        </xdr:cNvCxnSpPr>
      </xdr:nvCxnSpPr>
      <xdr:spPr bwMode="auto">
        <a:xfrm>
          <a:off x="13430250" y="114300"/>
          <a:ext cx="428625" cy="30480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1047750</xdr:colOff>
      <xdr:row>7</xdr:row>
      <xdr:rowOff>47625</xdr:rowOff>
    </xdr:from>
    <xdr:to>
      <xdr:col>11</xdr:col>
      <xdr:colOff>323850</xdr:colOff>
      <xdr:row>9</xdr:row>
      <xdr:rowOff>142875</xdr:rowOff>
    </xdr:to>
    <xdr:cxnSp macro="">
      <xdr:nvCxnSpPr>
        <xdr:cNvPr id="853929" name="AutoShape 189"/>
        <xdr:cNvCxnSpPr>
          <a:cxnSpLocks noChangeShapeType="1"/>
          <a:stCxn id="853913" idx="6"/>
          <a:endCxn id="853969" idx="0"/>
        </xdr:cNvCxnSpPr>
      </xdr:nvCxnSpPr>
      <xdr:spPr bwMode="auto">
        <a:xfrm>
          <a:off x="14201775" y="1247775"/>
          <a:ext cx="342900" cy="43815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1047750</xdr:colOff>
      <xdr:row>10</xdr:row>
      <xdr:rowOff>161925</xdr:rowOff>
    </xdr:from>
    <xdr:to>
      <xdr:col>11</xdr:col>
      <xdr:colOff>323850</xdr:colOff>
      <xdr:row>12</xdr:row>
      <xdr:rowOff>66675</xdr:rowOff>
    </xdr:to>
    <xdr:cxnSp macro="">
      <xdr:nvCxnSpPr>
        <xdr:cNvPr id="853930" name="AutoShape 190"/>
        <xdr:cNvCxnSpPr>
          <a:cxnSpLocks noChangeShapeType="1"/>
          <a:stCxn id="853915" idx="6"/>
          <a:endCxn id="853970" idx="4"/>
        </xdr:cNvCxnSpPr>
      </xdr:nvCxnSpPr>
      <xdr:spPr bwMode="auto">
        <a:xfrm flipV="1">
          <a:off x="14201775" y="1876425"/>
          <a:ext cx="342900" cy="24765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12</xdr:row>
      <xdr:rowOff>85725</xdr:rowOff>
    </xdr:from>
    <xdr:to>
      <xdr:col>10</xdr:col>
      <xdr:colOff>704850</xdr:colOff>
      <xdr:row>13</xdr:row>
      <xdr:rowOff>47625</xdr:rowOff>
    </xdr:to>
    <xdr:cxnSp macro="">
      <xdr:nvCxnSpPr>
        <xdr:cNvPr id="853931" name="AutoShape 191"/>
        <xdr:cNvCxnSpPr>
          <a:cxnSpLocks noChangeShapeType="1"/>
          <a:stCxn id="853914" idx="4"/>
          <a:endCxn id="853999" idx="0"/>
        </xdr:cNvCxnSpPr>
      </xdr:nvCxnSpPr>
      <xdr:spPr bwMode="auto">
        <a:xfrm>
          <a:off x="13858875" y="2143125"/>
          <a:ext cx="0" cy="1428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390525</xdr:colOff>
      <xdr:row>6</xdr:row>
      <xdr:rowOff>85725</xdr:rowOff>
    </xdr:from>
    <xdr:to>
      <xdr:col>10</xdr:col>
      <xdr:colOff>390525</xdr:colOff>
      <xdr:row>9</xdr:row>
      <xdr:rowOff>123825</xdr:rowOff>
    </xdr:to>
    <xdr:sp macro="" textlink="">
      <xdr:nvSpPr>
        <xdr:cNvPr id="853932" name="Line 199"/>
        <xdr:cNvSpPr>
          <a:spLocks noChangeShapeType="1"/>
        </xdr:cNvSpPr>
      </xdr:nvSpPr>
      <xdr:spPr bwMode="auto">
        <a:xfrm>
          <a:off x="13544550" y="11144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7</xdr:row>
      <xdr:rowOff>123825</xdr:rowOff>
    </xdr:from>
    <xdr:to>
      <xdr:col>10</xdr:col>
      <xdr:colOff>457200</xdr:colOff>
      <xdr:row>8</xdr:row>
      <xdr:rowOff>28575</xdr:rowOff>
    </xdr:to>
    <xdr:sp macro="" textlink="">
      <xdr:nvSpPr>
        <xdr:cNvPr id="853933" name="AutoShape 200"/>
        <xdr:cNvSpPr>
          <a:spLocks noChangeArrowheads="1"/>
        </xdr:cNvSpPr>
      </xdr:nvSpPr>
      <xdr:spPr bwMode="auto">
        <a:xfrm>
          <a:off x="13477875" y="1323975"/>
          <a:ext cx="133350" cy="76200"/>
        </a:xfrm>
        <a:prstGeom prst="leftArrow">
          <a:avLst>
            <a:gd name="adj1" fmla="val 50000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2</xdr:row>
      <xdr:rowOff>38100</xdr:rowOff>
    </xdr:from>
    <xdr:to>
      <xdr:col>10</xdr:col>
      <xdr:colOff>361950</xdr:colOff>
      <xdr:row>2</xdr:row>
      <xdr:rowOff>152400</xdr:rowOff>
    </xdr:to>
    <xdr:grpSp>
      <xdr:nvGrpSpPr>
        <xdr:cNvPr id="853934" name="Group 202"/>
        <xdr:cNvGrpSpPr>
          <a:grpSpLocks/>
        </xdr:cNvGrpSpPr>
      </xdr:nvGrpSpPr>
      <xdr:grpSpPr bwMode="auto">
        <a:xfrm>
          <a:off x="13163550" y="381000"/>
          <a:ext cx="352425" cy="114300"/>
          <a:chOff x="1701" y="94"/>
          <a:chExt cx="37" cy="12"/>
        </a:xfrm>
      </xdr:grpSpPr>
      <xdr:sp macro="" textlink="">
        <xdr:nvSpPr>
          <xdr:cNvPr id="853955" name="Oval 203"/>
          <xdr:cNvSpPr>
            <a:spLocks noChangeAspect="1" noChangeArrowheads="1"/>
          </xdr:cNvSpPr>
        </xdr:nvSpPr>
        <xdr:spPr bwMode="auto">
          <a:xfrm>
            <a:off x="1736" y="99"/>
            <a:ext cx="2" cy="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53956" name="Oval 204"/>
          <xdr:cNvSpPr>
            <a:spLocks noChangeAspect="1" noChangeArrowheads="1"/>
          </xdr:cNvSpPr>
        </xdr:nvSpPr>
        <xdr:spPr bwMode="auto">
          <a:xfrm>
            <a:off x="1701" y="99"/>
            <a:ext cx="2" cy="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cxnSp macro="">
        <xdr:nvCxnSpPr>
          <xdr:cNvPr id="853957" name="AutoShape 205"/>
          <xdr:cNvCxnSpPr>
            <a:cxnSpLocks noChangeShapeType="1"/>
            <a:stCxn id="853956" idx="6"/>
            <a:endCxn id="853955" idx="2"/>
          </xdr:cNvCxnSpPr>
        </xdr:nvCxnSpPr>
        <xdr:spPr bwMode="auto">
          <a:xfrm>
            <a:off x="1703" y="100"/>
            <a:ext cx="33" cy="0"/>
          </a:xfrm>
          <a:prstGeom prst="straightConnector1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53958" name="Rectangle 206"/>
          <xdr:cNvSpPr>
            <a:spLocks noChangeArrowheads="1"/>
          </xdr:cNvSpPr>
        </xdr:nvSpPr>
        <xdr:spPr bwMode="auto">
          <a:xfrm rot="-5400000">
            <a:off x="1714" y="88"/>
            <a:ext cx="12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0</xdr:row>
      <xdr:rowOff>28575</xdr:rowOff>
    </xdr:from>
    <xdr:to>
      <xdr:col>10</xdr:col>
      <xdr:colOff>276225</xdr:colOff>
      <xdr:row>1</xdr:row>
      <xdr:rowOff>28575</xdr:rowOff>
    </xdr:to>
    <xdr:grpSp>
      <xdr:nvGrpSpPr>
        <xdr:cNvPr id="853935" name="Group 207"/>
        <xdr:cNvGrpSpPr>
          <a:grpSpLocks/>
        </xdr:cNvGrpSpPr>
      </xdr:nvGrpSpPr>
      <xdr:grpSpPr bwMode="auto">
        <a:xfrm>
          <a:off x="13239750" y="28575"/>
          <a:ext cx="190500" cy="171450"/>
          <a:chOff x="851" y="49"/>
          <a:chExt cx="20" cy="18"/>
        </a:xfrm>
      </xdr:grpSpPr>
      <xdr:sp macro="" textlink="">
        <xdr:nvSpPr>
          <xdr:cNvPr id="853949" name="Line 208"/>
          <xdr:cNvSpPr>
            <a:spLocks noChangeShapeType="1"/>
          </xdr:cNvSpPr>
        </xdr:nvSpPr>
        <xdr:spPr bwMode="auto">
          <a:xfrm rot="-5400000">
            <a:off x="856" y="55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50" name="Line 209"/>
          <xdr:cNvSpPr>
            <a:spLocks noChangeShapeType="1"/>
          </xdr:cNvSpPr>
        </xdr:nvSpPr>
        <xdr:spPr bwMode="auto">
          <a:xfrm rot="10800000">
            <a:off x="858" y="4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51" name="Line 210"/>
          <xdr:cNvSpPr>
            <a:spLocks noChangeShapeType="1"/>
          </xdr:cNvSpPr>
        </xdr:nvSpPr>
        <xdr:spPr bwMode="auto">
          <a:xfrm rot="10800000">
            <a:off x="864" y="49"/>
            <a:ext cx="0" cy="1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52" name="Line 211"/>
          <xdr:cNvSpPr>
            <a:spLocks noChangeShapeType="1"/>
          </xdr:cNvSpPr>
        </xdr:nvSpPr>
        <xdr:spPr bwMode="auto">
          <a:xfrm rot="-5400000">
            <a:off x="867" y="55"/>
            <a:ext cx="0" cy="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953" name="Oval 212"/>
          <xdr:cNvSpPr>
            <a:spLocks noChangeAspect="1" noChangeArrowheads="1"/>
          </xdr:cNvSpPr>
        </xdr:nvSpPr>
        <xdr:spPr bwMode="auto">
          <a:xfrm>
            <a:off x="851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53954" name="Oval 213"/>
          <xdr:cNvSpPr>
            <a:spLocks noChangeAspect="1" noChangeArrowheads="1"/>
          </xdr:cNvSpPr>
        </xdr:nvSpPr>
        <xdr:spPr bwMode="auto">
          <a:xfrm>
            <a:off x="869" y="57"/>
            <a:ext cx="2" cy="2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676275</xdr:colOff>
      <xdr:row>2</xdr:row>
      <xdr:rowOff>76200</xdr:rowOff>
    </xdr:from>
    <xdr:to>
      <xdr:col>10</xdr:col>
      <xdr:colOff>723900</xdr:colOff>
      <xdr:row>2</xdr:row>
      <xdr:rowOff>114300</xdr:rowOff>
    </xdr:to>
    <xdr:sp macro="" textlink="">
      <xdr:nvSpPr>
        <xdr:cNvPr id="853936" name="Oval 214"/>
        <xdr:cNvSpPr>
          <a:spLocks noChangeArrowheads="1"/>
        </xdr:cNvSpPr>
      </xdr:nvSpPr>
      <xdr:spPr bwMode="auto">
        <a:xfrm>
          <a:off x="13830300" y="419100"/>
          <a:ext cx="47625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314325</xdr:colOff>
      <xdr:row>5</xdr:row>
      <xdr:rowOff>0</xdr:rowOff>
    </xdr:from>
    <xdr:to>
      <xdr:col>9</xdr:col>
      <xdr:colOff>352425</xdr:colOff>
      <xdr:row>5</xdr:row>
      <xdr:rowOff>38100</xdr:rowOff>
    </xdr:to>
    <xdr:sp macro="" textlink="">
      <xdr:nvSpPr>
        <xdr:cNvPr id="853937" name="Oval 215"/>
        <xdr:cNvSpPr>
          <a:spLocks noChangeArrowheads="1"/>
        </xdr:cNvSpPr>
      </xdr:nvSpPr>
      <xdr:spPr bwMode="auto">
        <a:xfrm>
          <a:off x="12773025" y="857250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676275</xdr:colOff>
      <xdr:row>5</xdr:row>
      <xdr:rowOff>0</xdr:rowOff>
    </xdr:from>
    <xdr:to>
      <xdr:col>10</xdr:col>
      <xdr:colOff>723900</xdr:colOff>
      <xdr:row>5</xdr:row>
      <xdr:rowOff>38100</xdr:rowOff>
    </xdr:to>
    <xdr:sp macro="" textlink="">
      <xdr:nvSpPr>
        <xdr:cNvPr id="853938" name="Oval 216"/>
        <xdr:cNvSpPr>
          <a:spLocks noChangeArrowheads="1"/>
        </xdr:cNvSpPr>
      </xdr:nvSpPr>
      <xdr:spPr bwMode="auto">
        <a:xfrm>
          <a:off x="13830300" y="857250"/>
          <a:ext cx="47625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314325</xdr:colOff>
      <xdr:row>2</xdr:row>
      <xdr:rowOff>76200</xdr:rowOff>
    </xdr:from>
    <xdr:to>
      <xdr:col>9</xdr:col>
      <xdr:colOff>352425</xdr:colOff>
      <xdr:row>2</xdr:row>
      <xdr:rowOff>114300</xdr:rowOff>
    </xdr:to>
    <xdr:sp macro="" textlink="">
      <xdr:nvSpPr>
        <xdr:cNvPr id="853939" name="Oval 217"/>
        <xdr:cNvSpPr>
          <a:spLocks noChangeArrowheads="1"/>
        </xdr:cNvSpPr>
      </xdr:nvSpPr>
      <xdr:spPr bwMode="auto">
        <a:xfrm>
          <a:off x="12773025" y="419100"/>
          <a:ext cx="38100" cy="381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352425</xdr:colOff>
      <xdr:row>2</xdr:row>
      <xdr:rowOff>95250</xdr:rowOff>
    </xdr:from>
    <xdr:to>
      <xdr:col>10</xdr:col>
      <xdr:colOff>9525</xdr:colOff>
      <xdr:row>2</xdr:row>
      <xdr:rowOff>95250</xdr:rowOff>
    </xdr:to>
    <xdr:cxnSp macro="">
      <xdr:nvCxnSpPr>
        <xdr:cNvPr id="853940" name="AutoShape 218"/>
        <xdr:cNvCxnSpPr>
          <a:cxnSpLocks noChangeShapeType="1"/>
          <a:stCxn id="853939" idx="6"/>
          <a:endCxn id="853956" idx="2"/>
        </xdr:cNvCxnSpPr>
      </xdr:nvCxnSpPr>
      <xdr:spPr bwMode="auto">
        <a:xfrm>
          <a:off x="12811125" y="438150"/>
          <a:ext cx="352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333375</xdr:colOff>
      <xdr:row>2</xdr:row>
      <xdr:rowOff>114300</xdr:rowOff>
    </xdr:from>
    <xdr:to>
      <xdr:col>9</xdr:col>
      <xdr:colOff>333375</xdr:colOff>
      <xdr:row>5</xdr:row>
      <xdr:rowOff>0</xdr:rowOff>
    </xdr:to>
    <xdr:cxnSp macro="">
      <xdr:nvCxnSpPr>
        <xdr:cNvPr id="853941" name="AutoShape 219"/>
        <xdr:cNvCxnSpPr>
          <a:cxnSpLocks noChangeShapeType="1"/>
          <a:stCxn id="853939" idx="4"/>
          <a:endCxn id="853937" idx="0"/>
        </xdr:cNvCxnSpPr>
      </xdr:nvCxnSpPr>
      <xdr:spPr bwMode="auto">
        <a:xfrm>
          <a:off x="12792075" y="457200"/>
          <a:ext cx="0" cy="400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352425</xdr:colOff>
      <xdr:row>5</xdr:row>
      <xdr:rowOff>19050</xdr:rowOff>
    </xdr:from>
    <xdr:to>
      <xdr:col>9</xdr:col>
      <xdr:colOff>457200</xdr:colOff>
      <xdr:row>5</xdr:row>
      <xdr:rowOff>19050</xdr:rowOff>
    </xdr:to>
    <xdr:cxnSp macro="">
      <xdr:nvCxnSpPr>
        <xdr:cNvPr id="853942" name="AutoShape 220"/>
        <xdr:cNvCxnSpPr>
          <a:cxnSpLocks noChangeShapeType="1"/>
          <a:stCxn id="853937" idx="6"/>
          <a:endCxn id="853976" idx="2"/>
        </xdr:cNvCxnSpPr>
      </xdr:nvCxnSpPr>
      <xdr:spPr bwMode="auto">
        <a:xfrm>
          <a:off x="12811125" y="876300"/>
          <a:ext cx="1047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361950</xdr:colOff>
      <xdr:row>2</xdr:row>
      <xdr:rowOff>95250</xdr:rowOff>
    </xdr:from>
    <xdr:to>
      <xdr:col>10</xdr:col>
      <xdr:colOff>676275</xdr:colOff>
      <xdr:row>2</xdr:row>
      <xdr:rowOff>95250</xdr:rowOff>
    </xdr:to>
    <xdr:cxnSp macro="">
      <xdr:nvCxnSpPr>
        <xdr:cNvPr id="853943" name="AutoShape 221"/>
        <xdr:cNvCxnSpPr>
          <a:cxnSpLocks noChangeShapeType="1"/>
          <a:stCxn id="853955" idx="6"/>
          <a:endCxn id="853936" idx="2"/>
        </xdr:cNvCxnSpPr>
      </xdr:nvCxnSpPr>
      <xdr:spPr bwMode="auto">
        <a:xfrm>
          <a:off x="13515975" y="4381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495300</xdr:colOff>
      <xdr:row>5</xdr:row>
      <xdr:rowOff>19050</xdr:rowOff>
    </xdr:from>
    <xdr:to>
      <xdr:col>10</xdr:col>
      <xdr:colOff>676275</xdr:colOff>
      <xdr:row>5</xdr:row>
      <xdr:rowOff>19050</xdr:rowOff>
    </xdr:to>
    <xdr:cxnSp macro="">
      <xdr:nvCxnSpPr>
        <xdr:cNvPr id="853944" name="AutoShape 222"/>
        <xdr:cNvCxnSpPr>
          <a:cxnSpLocks noChangeShapeType="1"/>
          <a:stCxn id="853964" idx="6"/>
          <a:endCxn id="853938" idx="2"/>
        </xdr:cNvCxnSpPr>
      </xdr:nvCxnSpPr>
      <xdr:spPr bwMode="auto">
        <a:xfrm>
          <a:off x="13649325" y="87630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2</xdr:row>
      <xdr:rowOff>114300</xdr:rowOff>
    </xdr:from>
    <xdr:to>
      <xdr:col>10</xdr:col>
      <xdr:colOff>704850</xdr:colOff>
      <xdr:row>5</xdr:row>
      <xdr:rowOff>0</xdr:rowOff>
    </xdr:to>
    <xdr:cxnSp macro="">
      <xdr:nvCxnSpPr>
        <xdr:cNvPr id="853945" name="AutoShape 223"/>
        <xdr:cNvCxnSpPr>
          <a:cxnSpLocks noChangeShapeType="1"/>
          <a:stCxn id="853938" idx="0"/>
          <a:endCxn id="853936" idx="4"/>
        </xdr:cNvCxnSpPr>
      </xdr:nvCxnSpPr>
      <xdr:spPr bwMode="auto">
        <a:xfrm flipV="1">
          <a:off x="13858875" y="457200"/>
          <a:ext cx="0" cy="400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333375</xdr:colOff>
      <xdr:row>5</xdr:row>
      <xdr:rowOff>38100</xdr:rowOff>
    </xdr:from>
    <xdr:to>
      <xdr:col>9</xdr:col>
      <xdr:colOff>333375</xdr:colOff>
      <xdr:row>7</xdr:row>
      <xdr:rowOff>142875</xdr:rowOff>
    </xdr:to>
    <xdr:cxnSp macro="">
      <xdr:nvCxnSpPr>
        <xdr:cNvPr id="853946" name="AutoShape 224"/>
        <xdr:cNvCxnSpPr>
          <a:cxnSpLocks noChangeShapeType="1"/>
          <a:stCxn id="853916" idx="0"/>
          <a:endCxn id="853937" idx="4"/>
        </xdr:cNvCxnSpPr>
      </xdr:nvCxnSpPr>
      <xdr:spPr bwMode="auto">
        <a:xfrm flipV="1">
          <a:off x="12792075" y="895350"/>
          <a:ext cx="0" cy="4476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704850</xdr:colOff>
      <xdr:row>5</xdr:row>
      <xdr:rowOff>38100</xdr:rowOff>
    </xdr:from>
    <xdr:to>
      <xdr:col>10</xdr:col>
      <xdr:colOff>704850</xdr:colOff>
      <xdr:row>7</xdr:row>
      <xdr:rowOff>28575</xdr:rowOff>
    </xdr:to>
    <xdr:cxnSp macro="">
      <xdr:nvCxnSpPr>
        <xdr:cNvPr id="853947" name="AutoShape 225"/>
        <xdr:cNvCxnSpPr>
          <a:cxnSpLocks noChangeShapeType="1"/>
          <a:stCxn id="853938" idx="4"/>
          <a:endCxn id="853912" idx="0"/>
        </xdr:cNvCxnSpPr>
      </xdr:nvCxnSpPr>
      <xdr:spPr bwMode="auto">
        <a:xfrm>
          <a:off x="13858875" y="895350"/>
          <a:ext cx="0" cy="333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104775</xdr:colOff>
      <xdr:row>0</xdr:row>
      <xdr:rowOff>0</xdr:rowOff>
    </xdr:from>
    <xdr:to>
      <xdr:col>16</xdr:col>
      <xdr:colOff>266700</xdr:colOff>
      <xdr:row>14</xdr:row>
      <xdr:rowOff>28575</xdr:rowOff>
    </xdr:to>
    <xdr:sp macro="" textlink="">
      <xdr:nvSpPr>
        <xdr:cNvPr id="853948" name="Rectangle 228"/>
        <xdr:cNvSpPr>
          <a:spLocks noChangeArrowheads="1"/>
        </xdr:cNvSpPr>
      </xdr:nvSpPr>
      <xdr:spPr bwMode="auto">
        <a:xfrm>
          <a:off x="15020925" y="0"/>
          <a:ext cx="2905125" cy="2466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37:F37"/>
  <sheetViews>
    <sheetView showGridLines="0" showRowColHeaders="0" tabSelected="1" workbookViewId="0">
      <selection activeCell="E37" sqref="E37:F37"/>
    </sheetView>
  </sheetViews>
  <sheetFormatPr defaultRowHeight="13.5"/>
  <cols>
    <col min="1" max="10" width="9" style="107"/>
    <col min="11" max="11" width="7.25" style="107" customWidth="1"/>
    <col min="12" max="266" width="9" style="107"/>
    <col min="267" max="267" width="7.25" style="107" customWidth="1"/>
    <col min="268" max="522" width="9" style="107"/>
    <col min="523" max="523" width="7.25" style="107" customWidth="1"/>
    <col min="524" max="778" width="9" style="107"/>
    <col min="779" max="779" width="7.25" style="107" customWidth="1"/>
    <col min="780" max="1034" width="9" style="107"/>
    <col min="1035" max="1035" width="7.25" style="107" customWidth="1"/>
    <col min="1036" max="1290" width="9" style="107"/>
    <col min="1291" max="1291" width="7.25" style="107" customWidth="1"/>
    <col min="1292" max="1546" width="9" style="107"/>
    <col min="1547" max="1547" width="7.25" style="107" customWidth="1"/>
    <col min="1548" max="1802" width="9" style="107"/>
    <col min="1803" max="1803" width="7.25" style="107" customWidth="1"/>
    <col min="1804" max="2058" width="9" style="107"/>
    <col min="2059" max="2059" width="7.25" style="107" customWidth="1"/>
    <col min="2060" max="2314" width="9" style="107"/>
    <col min="2315" max="2315" width="7.25" style="107" customWidth="1"/>
    <col min="2316" max="2570" width="9" style="107"/>
    <col min="2571" max="2571" width="7.25" style="107" customWidth="1"/>
    <col min="2572" max="2826" width="9" style="107"/>
    <col min="2827" max="2827" width="7.25" style="107" customWidth="1"/>
    <col min="2828" max="3082" width="9" style="107"/>
    <col min="3083" max="3083" width="7.25" style="107" customWidth="1"/>
    <col min="3084" max="3338" width="9" style="107"/>
    <col min="3339" max="3339" width="7.25" style="107" customWidth="1"/>
    <col min="3340" max="3594" width="9" style="107"/>
    <col min="3595" max="3595" width="7.25" style="107" customWidth="1"/>
    <col min="3596" max="3850" width="9" style="107"/>
    <col min="3851" max="3851" width="7.25" style="107" customWidth="1"/>
    <col min="3852" max="4106" width="9" style="107"/>
    <col min="4107" max="4107" width="7.25" style="107" customWidth="1"/>
    <col min="4108" max="4362" width="9" style="107"/>
    <col min="4363" max="4363" width="7.25" style="107" customWidth="1"/>
    <col min="4364" max="4618" width="9" style="107"/>
    <col min="4619" max="4619" width="7.25" style="107" customWidth="1"/>
    <col min="4620" max="4874" width="9" style="107"/>
    <col min="4875" max="4875" width="7.25" style="107" customWidth="1"/>
    <col min="4876" max="5130" width="9" style="107"/>
    <col min="5131" max="5131" width="7.25" style="107" customWidth="1"/>
    <col min="5132" max="5386" width="9" style="107"/>
    <col min="5387" max="5387" width="7.25" style="107" customWidth="1"/>
    <col min="5388" max="5642" width="9" style="107"/>
    <col min="5643" max="5643" width="7.25" style="107" customWidth="1"/>
    <col min="5644" max="5898" width="9" style="107"/>
    <col min="5899" max="5899" width="7.25" style="107" customWidth="1"/>
    <col min="5900" max="6154" width="9" style="107"/>
    <col min="6155" max="6155" width="7.25" style="107" customWidth="1"/>
    <col min="6156" max="6410" width="9" style="107"/>
    <col min="6411" max="6411" width="7.25" style="107" customWidth="1"/>
    <col min="6412" max="6666" width="9" style="107"/>
    <col min="6667" max="6667" width="7.25" style="107" customWidth="1"/>
    <col min="6668" max="6922" width="9" style="107"/>
    <col min="6923" max="6923" width="7.25" style="107" customWidth="1"/>
    <col min="6924" max="7178" width="9" style="107"/>
    <col min="7179" max="7179" width="7.25" style="107" customWidth="1"/>
    <col min="7180" max="7434" width="9" style="107"/>
    <col min="7435" max="7435" width="7.25" style="107" customWidth="1"/>
    <col min="7436" max="7690" width="9" style="107"/>
    <col min="7691" max="7691" width="7.25" style="107" customWidth="1"/>
    <col min="7692" max="7946" width="9" style="107"/>
    <col min="7947" max="7947" width="7.25" style="107" customWidth="1"/>
    <col min="7948" max="8202" width="9" style="107"/>
    <col min="8203" max="8203" width="7.25" style="107" customWidth="1"/>
    <col min="8204" max="8458" width="9" style="107"/>
    <col min="8459" max="8459" width="7.25" style="107" customWidth="1"/>
    <col min="8460" max="8714" width="9" style="107"/>
    <col min="8715" max="8715" width="7.25" style="107" customWidth="1"/>
    <col min="8716" max="8970" width="9" style="107"/>
    <col min="8971" max="8971" width="7.25" style="107" customWidth="1"/>
    <col min="8972" max="9226" width="9" style="107"/>
    <col min="9227" max="9227" width="7.25" style="107" customWidth="1"/>
    <col min="9228" max="9482" width="9" style="107"/>
    <col min="9483" max="9483" width="7.25" style="107" customWidth="1"/>
    <col min="9484" max="9738" width="9" style="107"/>
    <col min="9739" max="9739" width="7.25" style="107" customWidth="1"/>
    <col min="9740" max="9994" width="9" style="107"/>
    <col min="9995" max="9995" width="7.25" style="107" customWidth="1"/>
    <col min="9996" max="10250" width="9" style="107"/>
    <col min="10251" max="10251" width="7.25" style="107" customWidth="1"/>
    <col min="10252" max="10506" width="9" style="107"/>
    <col min="10507" max="10507" width="7.25" style="107" customWidth="1"/>
    <col min="10508" max="10762" width="9" style="107"/>
    <col min="10763" max="10763" width="7.25" style="107" customWidth="1"/>
    <col min="10764" max="11018" width="9" style="107"/>
    <col min="11019" max="11019" width="7.25" style="107" customWidth="1"/>
    <col min="11020" max="11274" width="9" style="107"/>
    <col min="11275" max="11275" width="7.25" style="107" customWidth="1"/>
    <col min="11276" max="11530" width="9" style="107"/>
    <col min="11531" max="11531" width="7.25" style="107" customWidth="1"/>
    <col min="11532" max="11786" width="9" style="107"/>
    <col min="11787" max="11787" width="7.25" style="107" customWidth="1"/>
    <col min="11788" max="12042" width="9" style="107"/>
    <col min="12043" max="12043" width="7.25" style="107" customWidth="1"/>
    <col min="12044" max="12298" width="9" style="107"/>
    <col min="12299" max="12299" width="7.25" style="107" customWidth="1"/>
    <col min="12300" max="12554" width="9" style="107"/>
    <col min="12555" max="12555" width="7.25" style="107" customWidth="1"/>
    <col min="12556" max="12810" width="9" style="107"/>
    <col min="12811" max="12811" width="7.25" style="107" customWidth="1"/>
    <col min="12812" max="13066" width="9" style="107"/>
    <col min="13067" max="13067" width="7.25" style="107" customWidth="1"/>
    <col min="13068" max="13322" width="9" style="107"/>
    <col min="13323" max="13323" width="7.25" style="107" customWidth="1"/>
    <col min="13324" max="13578" width="9" style="107"/>
    <col min="13579" max="13579" width="7.25" style="107" customWidth="1"/>
    <col min="13580" max="13834" width="9" style="107"/>
    <col min="13835" max="13835" width="7.25" style="107" customWidth="1"/>
    <col min="13836" max="14090" width="9" style="107"/>
    <col min="14091" max="14091" width="7.25" style="107" customWidth="1"/>
    <col min="14092" max="14346" width="9" style="107"/>
    <col min="14347" max="14347" width="7.25" style="107" customWidth="1"/>
    <col min="14348" max="14602" width="9" style="107"/>
    <col min="14603" max="14603" width="7.25" style="107" customWidth="1"/>
    <col min="14604" max="14858" width="9" style="107"/>
    <col min="14859" max="14859" width="7.25" style="107" customWidth="1"/>
    <col min="14860" max="15114" width="9" style="107"/>
    <col min="15115" max="15115" width="7.25" style="107" customWidth="1"/>
    <col min="15116" max="15370" width="9" style="107"/>
    <col min="15371" max="15371" width="7.25" style="107" customWidth="1"/>
    <col min="15372" max="15626" width="9" style="107"/>
    <col min="15627" max="15627" width="7.25" style="107" customWidth="1"/>
    <col min="15628" max="15882" width="9" style="107"/>
    <col min="15883" max="15883" width="7.25" style="107" customWidth="1"/>
    <col min="15884" max="16138" width="9" style="107"/>
    <col min="16139" max="16139" width="7.25" style="107" customWidth="1"/>
    <col min="16140" max="16384" width="9" style="107"/>
  </cols>
  <sheetData>
    <row r="37" spans="5:6">
      <c r="E37" s="109" t="s">
        <v>245</v>
      </c>
      <c r="F37" s="109"/>
    </row>
  </sheetData>
  <mergeCells count="1">
    <mergeCell ref="E37:F37"/>
  </mergeCells>
  <phoneticPr fontId="2"/>
  <hyperlinks>
    <hyperlink ref="E37" location="NN1P!A1" display="Next"/>
    <hyperlink ref="E37:F37" location="Calculation_Entry!A1" display="Next"/>
  </hyperlinks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70"/>
  <sheetViews>
    <sheetView showGridLines="0" view="pageBreakPreview" zoomScale="80" zoomScaleNormal="100" zoomScaleSheetLayoutView="80" workbookViewId="0">
      <selection activeCell="E35" sqref="E35"/>
    </sheetView>
  </sheetViews>
  <sheetFormatPr defaultRowHeight="14.25"/>
  <cols>
    <col min="1" max="2" width="2" style="17" customWidth="1"/>
    <col min="3" max="3" width="35.625" style="17" customWidth="1"/>
    <col min="4" max="4" width="9" style="17"/>
    <col min="5" max="5" width="12.75" style="17" customWidth="1"/>
    <col min="6" max="6" width="9" style="17"/>
    <col min="7" max="7" width="5.25" style="17" customWidth="1"/>
    <col min="8" max="8" width="7.125" style="17" customWidth="1"/>
    <col min="9" max="9" width="12.75" style="17" customWidth="1"/>
    <col min="10" max="10" width="9" style="17" customWidth="1"/>
    <col min="11" max="12" width="2.375" style="17" customWidth="1"/>
    <col min="13" max="13" width="3.25" style="17" customWidth="1"/>
    <col min="14" max="14" width="35.625" style="17" customWidth="1"/>
    <col min="15" max="15" width="9" style="17" customWidth="1"/>
    <col min="16" max="16" width="12.75" style="17" customWidth="1"/>
    <col min="17" max="17" width="9" style="17" customWidth="1"/>
    <col min="18" max="18" width="5" style="17" customWidth="1"/>
    <col min="19" max="19" width="8.625" style="17" customWidth="1"/>
    <col min="20" max="20" width="12.75" style="17" customWidth="1"/>
    <col min="21" max="21" width="8.625" style="17" customWidth="1"/>
    <col min="22" max="23" width="3.25" style="17" customWidth="1"/>
    <col min="24" max="87" width="2.375" style="17" customWidth="1"/>
    <col min="88" max="16384" width="9" style="17"/>
  </cols>
  <sheetData>
    <row r="1" spans="1:82" ht="16.5" customHeight="1">
      <c r="A1" s="16" t="s">
        <v>204</v>
      </c>
      <c r="N1" s="23"/>
      <c r="O1" s="23"/>
      <c r="P1" s="23"/>
      <c r="Q1" s="23"/>
      <c r="R1" s="23"/>
      <c r="S1" s="23"/>
      <c r="T1" s="23"/>
      <c r="U1" s="23"/>
      <c r="X1" s="4"/>
      <c r="Y1" s="179" t="s">
        <v>85</v>
      </c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82" ht="16.5" customHeight="1">
      <c r="N2" s="93" t="s">
        <v>211</v>
      </c>
      <c r="O2" s="75"/>
      <c r="P2" s="76"/>
      <c r="Q2" s="15"/>
      <c r="R2" s="23"/>
      <c r="S2" s="110" t="s">
        <v>181</v>
      </c>
      <c r="T2" s="110"/>
      <c r="U2" s="110"/>
    </row>
    <row r="3" spans="1:82" ht="16.5" customHeight="1">
      <c r="C3" s="31" t="s">
        <v>95</v>
      </c>
      <c r="N3" s="59" t="s">
        <v>215</v>
      </c>
      <c r="O3" s="40" t="s">
        <v>212</v>
      </c>
      <c r="P3" s="103">
        <v>100</v>
      </c>
      <c r="Q3" s="41" t="s">
        <v>64</v>
      </c>
      <c r="R3" s="23"/>
      <c r="S3" s="63" t="s">
        <v>218</v>
      </c>
      <c r="T3" s="105">
        <f>(P3+P4)/P4*E50</f>
        <v>58.068181818181813</v>
      </c>
      <c r="U3" s="62" t="s">
        <v>0</v>
      </c>
    </row>
    <row r="4" spans="1:82" ht="16.5" customHeight="1">
      <c r="C4" s="31" t="s">
        <v>96</v>
      </c>
      <c r="N4" s="57" t="s">
        <v>216</v>
      </c>
      <c r="O4" s="40" t="s">
        <v>217</v>
      </c>
      <c r="P4" s="103">
        <v>2.2000000000000002</v>
      </c>
      <c r="Q4" s="47" t="s">
        <v>64</v>
      </c>
      <c r="R4" s="23"/>
      <c r="S4" s="23"/>
      <c r="T4" s="23"/>
      <c r="U4" s="23"/>
      <c r="AA4" s="19" t="s">
        <v>97</v>
      </c>
    </row>
    <row r="5" spans="1:82" ht="16.5" customHeight="1">
      <c r="C5" s="18"/>
      <c r="N5" s="23"/>
      <c r="O5" s="23"/>
      <c r="P5" s="23"/>
      <c r="Q5" s="23"/>
      <c r="R5" s="23"/>
      <c r="S5" s="23"/>
      <c r="T5" s="23"/>
      <c r="U5" s="23"/>
      <c r="AI5" s="67"/>
      <c r="AJ5" s="67"/>
      <c r="AK5" s="67"/>
      <c r="AL5" s="67"/>
      <c r="AM5" s="67"/>
      <c r="AN5" s="67"/>
      <c r="AO5" s="67"/>
      <c r="AP5" s="67"/>
    </row>
    <row r="6" spans="1:82" ht="16.5" customHeight="1" thickBot="1">
      <c r="C6" s="32" t="s">
        <v>73</v>
      </c>
      <c r="N6" s="93" t="s">
        <v>231</v>
      </c>
      <c r="O6" s="75"/>
      <c r="P6" s="76"/>
      <c r="Q6" s="15"/>
      <c r="R6" s="23"/>
      <c r="AH6" s="79"/>
      <c r="AI6" s="188" t="s">
        <v>152</v>
      </c>
      <c r="AJ6" s="188"/>
      <c r="AK6" s="162">
        <f>E7</f>
        <v>80</v>
      </c>
      <c r="AL6" s="162"/>
      <c r="AM6" s="80" t="s">
        <v>56</v>
      </c>
      <c r="AN6" s="163">
        <f>E8</f>
        <v>264</v>
      </c>
      <c r="AO6" s="163"/>
      <c r="AP6" s="164"/>
    </row>
    <row r="7" spans="1:82" ht="16.5" customHeight="1" thickBot="1">
      <c r="C7" s="38" t="s">
        <v>74</v>
      </c>
      <c r="D7" s="40" t="s">
        <v>148</v>
      </c>
      <c r="E7" s="88">
        <v>80</v>
      </c>
      <c r="F7" s="41" t="s">
        <v>57</v>
      </c>
      <c r="H7" s="23"/>
      <c r="N7" s="59" t="s">
        <v>234</v>
      </c>
      <c r="O7" s="40" t="s">
        <v>232</v>
      </c>
      <c r="P7" s="103">
        <v>56</v>
      </c>
      <c r="Q7" s="41" t="s">
        <v>237</v>
      </c>
      <c r="R7" s="23"/>
      <c r="AH7" s="79"/>
      <c r="AI7" s="199" t="s">
        <v>153</v>
      </c>
      <c r="AJ7" s="199"/>
      <c r="AK7" s="165">
        <f>E9</f>
        <v>50</v>
      </c>
      <c r="AL7" s="165"/>
      <c r="AM7" s="165"/>
      <c r="AN7" s="165"/>
      <c r="AO7" s="165"/>
      <c r="AP7" s="166"/>
      <c r="AZ7" s="195" t="s">
        <v>115</v>
      </c>
      <c r="BA7" s="196"/>
      <c r="BB7" s="196"/>
      <c r="BC7" s="197"/>
      <c r="BM7" s="198"/>
      <c r="BN7" s="198"/>
      <c r="BO7" s="117" t="s">
        <v>66</v>
      </c>
      <c r="BP7" s="118"/>
      <c r="BQ7" s="118"/>
      <c r="BR7" s="119"/>
      <c r="BY7" s="180" t="s">
        <v>60</v>
      </c>
      <c r="BZ7" s="181"/>
      <c r="CA7" s="182">
        <f>E10</f>
        <v>18</v>
      </c>
      <c r="CB7" s="182"/>
      <c r="CC7" s="182"/>
      <c r="CD7" s="183"/>
    </row>
    <row r="8" spans="1:82" ht="16.5" customHeight="1" thickBot="1">
      <c r="B8" s="2"/>
      <c r="C8" s="39" t="s">
        <v>75</v>
      </c>
      <c r="D8" s="40" t="s">
        <v>149</v>
      </c>
      <c r="E8" s="88">
        <v>264</v>
      </c>
      <c r="F8" s="41" t="s">
        <v>57</v>
      </c>
      <c r="N8" s="59" t="s">
        <v>239</v>
      </c>
      <c r="O8" s="40" t="s">
        <v>236</v>
      </c>
      <c r="P8" s="86">
        <f>P7*85/1000</f>
        <v>4.76</v>
      </c>
      <c r="Q8" s="47" t="s">
        <v>238</v>
      </c>
      <c r="R8" s="23"/>
      <c r="S8" s="110" t="s">
        <v>181</v>
      </c>
      <c r="T8" s="110"/>
      <c r="U8" s="110"/>
      <c r="AZ8" s="189">
        <f>I25</f>
        <v>600</v>
      </c>
      <c r="BA8" s="190"/>
      <c r="BB8" s="190"/>
      <c r="BC8" s="191"/>
      <c r="BM8" s="198"/>
      <c r="BN8" s="198"/>
      <c r="BO8" s="192">
        <f>T20</f>
        <v>990</v>
      </c>
      <c r="BP8" s="193"/>
      <c r="BQ8" s="193"/>
      <c r="BR8" s="194"/>
      <c r="BY8" s="184" t="s">
        <v>62</v>
      </c>
      <c r="BZ8" s="185"/>
      <c r="CA8" s="186">
        <f>E11</f>
        <v>55</v>
      </c>
      <c r="CB8" s="186"/>
      <c r="CC8" s="186"/>
      <c r="CD8" s="187"/>
    </row>
    <row r="9" spans="1:82" ht="16.5" customHeight="1" thickBot="1">
      <c r="C9" s="38" t="s">
        <v>76</v>
      </c>
      <c r="D9" s="40" t="s">
        <v>109</v>
      </c>
      <c r="E9" s="88">
        <v>50</v>
      </c>
      <c r="F9" s="41" t="s">
        <v>58</v>
      </c>
      <c r="N9" s="57" t="s">
        <v>235</v>
      </c>
      <c r="O9" s="40" t="s">
        <v>233</v>
      </c>
      <c r="P9" s="86">
        <f>P7/(0.2/((E31-0.5)-1))/1000</f>
        <v>5.18</v>
      </c>
      <c r="Q9" s="47" t="s">
        <v>64</v>
      </c>
      <c r="R9" s="100" t="s">
        <v>201</v>
      </c>
      <c r="S9" s="52" t="s">
        <v>240</v>
      </c>
      <c r="T9" s="101">
        <v>5.6</v>
      </c>
      <c r="U9" s="53" t="s">
        <v>241</v>
      </c>
    </row>
    <row r="10" spans="1:82" ht="16.5" customHeight="1" thickBot="1">
      <c r="C10" s="38" t="s">
        <v>99</v>
      </c>
      <c r="D10" s="40" t="s">
        <v>110</v>
      </c>
      <c r="E10" s="88">
        <v>18</v>
      </c>
      <c r="F10" s="41" t="s">
        <v>100</v>
      </c>
      <c r="N10" s="23"/>
      <c r="O10" s="23"/>
      <c r="P10" s="23"/>
      <c r="Q10" s="23"/>
      <c r="R10" s="23"/>
      <c r="S10" s="23"/>
      <c r="T10" s="23"/>
      <c r="U10" s="23"/>
      <c r="BH10" s="67"/>
      <c r="BI10" s="67"/>
      <c r="BJ10" s="67"/>
    </row>
    <row r="11" spans="1:82" ht="16.5" customHeight="1" thickBot="1">
      <c r="C11" s="38" t="s">
        <v>77</v>
      </c>
      <c r="D11" s="40" t="s">
        <v>111</v>
      </c>
      <c r="E11" s="88">
        <v>55</v>
      </c>
      <c r="F11" s="41" t="s">
        <v>59</v>
      </c>
      <c r="N11" s="93" t="s">
        <v>185</v>
      </c>
      <c r="O11" s="75"/>
      <c r="P11" s="76"/>
      <c r="Q11" s="15"/>
      <c r="R11" s="23"/>
      <c r="AI11" s="111" t="s">
        <v>174</v>
      </c>
      <c r="AJ11" s="112"/>
      <c r="AK11" s="112"/>
      <c r="AL11" s="113"/>
      <c r="AY11" s="65"/>
      <c r="AZ11" s="117" t="s">
        <v>129</v>
      </c>
      <c r="BA11" s="118"/>
      <c r="BB11" s="119"/>
      <c r="BG11" s="68"/>
      <c r="BH11" s="120" t="s">
        <v>130</v>
      </c>
      <c r="BI11" s="120"/>
      <c r="BJ11" s="121"/>
      <c r="BK11" s="65"/>
      <c r="BP11" s="117" t="s">
        <v>223</v>
      </c>
      <c r="BQ11" s="118"/>
      <c r="BR11" s="118"/>
      <c r="BS11" s="119"/>
    </row>
    <row r="12" spans="1:82" ht="16.5" customHeight="1" thickBot="1">
      <c r="C12" s="38" t="s">
        <v>101</v>
      </c>
      <c r="D12" s="64" t="s">
        <v>102</v>
      </c>
      <c r="E12" s="92">
        <v>85</v>
      </c>
      <c r="F12" s="41" t="s">
        <v>103</v>
      </c>
      <c r="N12" s="57" t="s">
        <v>146</v>
      </c>
      <c r="O12" s="58" t="s">
        <v>147</v>
      </c>
      <c r="P12" s="84">
        <v>1.5</v>
      </c>
      <c r="Q12" s="41" t="s">
        <v>0</v>
      </c>
      <c r="R12" s="23"/>
      <c r="S12" s="110" t="s">
        <v>181</v>
      </c>
      <c r="T12" s="110"/>
      <c r="U12" s="110"/>
      <c r="AI12" s="114">
        <f>T25</f>
        <v>1000</v>
      </c>
      <c r="AJ12" s="115"/>
      <c r="AK12" s="115"/>
      <c r="AL12" s="116"/>
      <c r="AY12" s="66"/>
      <c r="AZ12" s="135">
        <f>I28</f>
        <v>80</v>
      </c>
      <c r="BA12" s="136"/>
      <c r="BB12" s="137"/>
      <c r="BG12" s="68"/>
      <c r="BH12" s="136">
        <f>I30</f>
        <v>48</v>
      </c>
      <c r="BI12" s="136"/>
      <c r="BJ12" s="137"/>
      <c r="BK12" s="66"/>
      <c r="BP12" s="125">
        <f>I53</f>
        <v>1</v>
      </c>
      <c r="BQ12" s="126"/>
      <c r="BR12" s="126"/>
      <c r="BS12" s="127"/>
    </row>
    <row r="13" spans="1:82" ht="16.5" customHeight="1" thickBot="1">
      <c r="C13" s="38" t="s">
        <v>104</v>
      </c>
      <c r="D13" s="64" t="s">
        <v>132</v>
      </c>
      <c r="E13" s="92">
        <v>20</v>
      </c>
      <c r="F13" s="41" t="s">
        <v>87</v>
      </c>
      <c r="N13" s="59" t="s">
        <v>93</v>
      </c>
      <c r="O13" s="60" t="s">
        <v>150</v>
      </c>
      <c r="P13" s="86">
        <f>12+0.7+P12</f>
        <v>14.2</v>
      </c>
      <c r="Q13" s="78" t="s">
        <v>0</v>
      </c>
      <c r="R13" s="100" t="s">
        <v>201</v>
      </c>
      <c r="S13" s="63" t="s">
        <v>91</v>
      </c>
      <c r="T13" s="85">
        <v>15</v>
      </c>
      <c r="U13" s="62" t="s">
        <v>0</v>
      </c>
      <c r="BN13" s="21"/>
      <c r="BO13" s="21"/>
      <c r="BP13" s="21"/>
      <c r="BQ13" s="21"/>
      <c r="BR13" s="21"/>
    </row>
    <row r="14" spans="1:82" ht="16.5" customHeight="1" thickBot="1">
      <c r="C14" s="38" t="s">
        <v>105</v>
      </c>
      <c r="D14" s="64" t="s">
        <v>112</v>
      </c>
      <c r="E14" s="88">
        <v>50</v>
      </c>
      <c r="F14" s="41" t="s">
        <v>61</v>
      </c>
      <c r="N14" s="57" t="s">
        <v>90</v>
      </c>
      <c r="O14" s="58" t="s">
        <v>151</v>
      </c>
      <c r="P14" s="86">
        <f>(1/2/E9*0.0033)/(T13-P12-9.9)*10^6</f>
        <v>9.1666666666666679</v>
      </c>
      <c r="Q14" s="41" t="s">
        <v>4</v>
      </c>
      <c r="R14" s="100" t="s">
        <v>201</v>
      </c>
      <c r="S14" s="52" t="s">
        <v>92</v>
      </c>
      <c r="T14" s="71">
        <v>22</v>
      </c>
      <c r="U14" s="53" t="s">
        <v>4</v>
      </c>
      <c r="AP14" s="131" t="s">
        <v>88</v>
      </c>
      <c r="AQ14" s="132"/>
      <c r="AR14" s="132"/>
      <c r="AS14" s="133"/>
      <c r="BN14" s="21"/>
      <c r="BO14" s="21"/>
      <c r="BP14" s="21"/>
      <c r="BQ14" s="21"/>
      <c r="BR14" s="21"/>
    </row>
    <row r="15" spans="1:82" ht="16.5" customHeight="1">
      <c r="AP15" s="174">
        <f>1500</f>
        <v>1500</v>
      </c>
      <c r="AQ15" s="175"/>
      <c r="AR15" s="175"/>
      <c r="AS15" s="176"/>
      <c r="BH15" s="117" t="s">
        <v>131</v>
      </c>
      <c r="BI15" s="118"/>
      <c r="BJ15" s="119"/>
    </row>
    <row r="16" spans="1:82" ht="16.5" customHeight="1" thickBot="1">
      <c r="H16" s="44" t="s">
        <v>86</v>
      </c>
      <c r="I16" s="44">
        <f>SQRT(2)*E7</f>
        <v>113.13708498984761</v>
      </c>
      <c r="N16" s="33" t="s">
        <v>82</v>
      </c>
      <c r="O16" s="23"/>
      <c r="P16" s="27"/>
      <c r="Q16" s="15"/>
      <c r="AI16" s="131" t="s">
        <v>89</v>
      </c>
      <c r="AJ16" s="132"/>
      <c r="AK16" s="132"/>
      <c r="AL16" s="133"/>
      <c r="BH16" s="135">
        <f>I32</f>
        <v>17</v>
      </c>
      <c r="BI16" s="136"/>
      <c r="BJ16" s="137"/>
    </row>
    <row r="17" spans="2:74" ht="16.5" customHeight="1" thickBot="1">
      <c r="H17" s="44"/>
      <c r="I17" s="44"/>
      <c r="N17" s="38" t="s">
        <v>145</v>
      </c>
      <c r="O17" s="40" t="s">
        <v>144</v>
      </c>
      <c r="P17" s="88">
        <v>30</v>
      </c>
      <c r="Q17" s="41" t="s">
        <v>0</v>
      </c>
      <c r="AI17" s="167">
        <v>0.1</v>
      </c>
      <c r="AJ17" s="168"/>
      <c r="AK17" s="168"/>
      <c r="AL17" s="169"/>
    </row>
    <row r="18" spans="2:74" ht="16.5" customHeight="1" thickBot="1">
      <c r="C18" s="34" t="s">
        <v>78</v>
      </c>
      <c r="D18" s="23"/>
      <c r="E18" s="24"/>
      <c r="F18" s="23"/>
      <c r="H18" s="110" t="s">
        <v>181</v>
      </c>
      <c r="I18" s="110"/>
      <c r="J18" s="110"/>
      <c r="N18" s="38" t="s">
        <v>143</v>
      </c>
      <c r="O18" s="40" t="s">
        <v>141</v>
      </c>
      <c r="P18" s="88">
        <v>10</v>
      </c>
      <c r="Q18" s="41" t="s">
        <v>142</v>
      </c>
      <c r="AJ18" s="25"/>
      <c r="AK18" s="14"/>
      <c r="AL18" s="14"/>
      <c r="AM18" s="14"/>
    </row>
    <row r="19" spans="2:74" ht="16.5" customHeight="1" thickBot="1">
      <c r="B19" s="2"/>
      <c r="C19" s="38" t="s">
        <v>79</v>
      </c>
      <c r="D19" s="40" t="s">
        <v>63</v>
      </c>
      <c r="E19" s="49">
        <f>(1-(200*10^(-6)*E14))/(E14*105*10^(-9))/1000</f>
        <v>188.57142857142856</v>
      </c>
      <c r="F19" s="43" t="s">
        <v>64</v>
      </c>
      <c r="G19" s="100" t="s">
        <v>201</v>
      </c>
      <c r="H19" s="52" t="s">
        <v>63</v>
      </c>
      <c r="I19" s="89">
        <v>200</v>
      </c>
      <c r="J19" s="53" t="s">
        <v>65</v>
      </c>
      <c r="N19" s="38" t="s">
        <v>83</v>
      </c>
      <c r="O19" s="42" t="s">
        <v>133</v>
      </c>
      <c r="P19" s="87">
        <f xml:space="preserve"> 2*E10*P18*0.001/(E11^2-P17^2) * 10^6</f>
        <v>169.41176470588235</v>
      </c>
      <c r="Q19" s="42" t="s">
        <v>4</v>
      </c>
      <c r="S19" s="110" t="s">
        <v>84</v>
      </c>
      <c r="T19" s="110"/>
      <c r="U19" s="110"/>
      <c r="AJ19" s="25"/>
      <c r="AK19" s="26"/>
      <c r="AL19" s="26"/>
      <c r="AM19" s="26"/>
      <c r="BD19" s="25"/>
      <c r="BE19" s="25"/>
      <c r="BF19" s="117" t="s">
        <v>243</v>
      </c>
      <c r="BG19" s="118"/>
      <c r="BH19" s="119"/>
      <c r="BJ19" s="25"/>
      <c r="BK19" s="25"/>
      <c r="BR19" s="141"/>
      <c r="BS19" s="141"/>
      <c r="BT19" s="141"/>
      <c r="BU19" s="141"/>
    </row>
    <row r="20" spans="2:74" ht="16.5" customHeight="1" thickBot="1">
      <c r="C20" s="23"/>
      <c r="D20" s="23"/>
      <c r="E20" s="24"/>
      <c r="F20" s="23"/>
      <c r="H20" s="40" t="s">
        <v>67</v>
      </c>
      <c r="I20" s="86">
        <f>1/((105*10^(-9)*I19*10^3)+(200*10^(-6)))</f>
        <v>47.169811320754725</v>
      </c>
      <c r="J20" s="41" t="s">
        <v>68</v>
      </c>
      <c r="N20" s="38" t="s">
        <v>104</v>
      </c>
      <c r="O20" s="64" t="s">
        <v>132</v>
      </c>
      <c r="P20" s="73">
        <f>E13</f>
        <v>20</v>
      </c>
      <c r="Q20" s="41" t="s">
        <v>87</v>
      </c>
      <c r="R20" s="23"/>
      <c r="S20" s="52" t="s">
        <v>70</v>
      </c>
      <c r="T20" s="71">
        <v>990</v>
      </c>
      <c r="U20" s="53" t="s">
        <v>4</v>
      </c>
      <c r="AT20" s="37"/>
      <c r="AU20" s="37"/>
      <c r="BD20" s="106"/>
      <c r="BE20" s="106"/>
      <c r="BF20" s="143">
        <f>P7</f>
        <v>56</v>
      </c>
      <c r="BG20" s="144"/>
      <c r="BH20" s="145"/>
      <c r="BJ20" s="106"/>
      <c r="BK20" s="106"/>
      <c r="BR20" s="142"/>
      <c r="BS20" s="142"/>
      <c r="BT20" s="142"/>
      <c r="BU20" s="142"/>
    </row>
    <row r="21" spans="2:74" ht="16.5" customHeight="1" thickBot="1">
      <c r="C21" s="34" t="s">
        <v>184</v>
      </c>
      <c r="N21" s="38" t="s">
        <v>83</v>
      </c>
      <c r="O21" s="42" t="s">
        <v>133</v>
      </c>
      <c r="P21" s="70">
        <f>(E10/E11) / (2*PI()*E9*P20*0.01*E11) * 10^6</f>
        <v>94.703767790218691</v>
      </c>
      <c r="Q21" s="42" t="s">
        <v>4</v>
      </c>
      <c r="R21" s="23"/>
      <c r="S21" s="15"/>
      <c r="T21" s="30"/>
      <c r="U21" s="15"/>
      <c r="AP21" s="111" t="s">
        <v>91</v>
      </c>
      <c r="AQ21" s="112"/>
      <c r="AR21" s="112"/>
      <c r="AS21" s="113"/>
    </row>
    <row r="22" spans="2:74" ht="16.5" customHeight="1" thickBot="1">
      <c r="C22" s="38" t="s">
        <v>194</v>
      </c>
      <c r="D22" s="40" t="s">
        <v>193</v>
      </c>
      <c r="E22" s="88">
        <v>0.45</v>
      </c>
      <c r="F22" s="41"/>
      <c r="AP22" s="170">
        <f>T13</f>
        <v>15</v>
      </c>
      <c r="AQ22" s="171"/>
      <c r="AR22" s="171"/>
      <c r="AS22" s="172"/>
    </row>
    <row r="23" spans="2:74" ht="16.5" customHeight="1" thickBot="1">
      <c r="B23" s="2"/>
      <c r="C23" s="38" t="s">
        <v>182</v>
      </c>
      <c r="D23" s="40" t="s">
        <v>188</v>
      </c>
      <c r="E23" s="72">
        <f>2*SQRT(2)*$E$10/(E22*$E$7*$E$12/100)</f>
        <v>1.6637806616154061</v>
      </c>
      <c r="F23" s="41" t="s">
        <v>3</v>
      </c>
      <c r="G23" s="15"/>
      <c r="N23" s="33" t="s">
        <v>170</v>
      </c>
      <c r="O23" s="23"/>
      <c r="P23" s="27"/>
      <c r="Q23" s="15"/>
      <c r="AY23" s="117" t="s">
        <v>226</v>
      </c>
      <c r="AZ23" s="118"/>
      <c r="BA23" s="118"/>
      <c r="BB23" s="119"/>
      <c r="BI23" s="117" t="s">
        <v>242</v>
      </c>
      <c r="BJ23" s="118"/>
      <c r="BK23" s="119"/>
    </row>
    <row r="24" spans="2:74" ht="16.5" customHeight="1" thickBot="1">
      <c r="C24" s="38" t="s">
        <v>183</v>
      </c>
      <c r="D24" s="40" t="s">
        <v>189</v>
      </c>
      <c r="E24" s="72">
        <f>2/(1-E22)*(2*$E$10)/($E$11+1.5)</f>
        <v>2.3169750603378922</v>
      </c>
      <c r="F24" s="41" t="s">
        <v>3</v>
      </c>
      <c r="G24" s="23"/>
      <c r="H24" s="110" t="s">
        <v>181</v>
      </c>
      <c r="I24" s="110"/>
      <c r="J24" s="110"/>
      <c r="N24" s="38" t="s">
        <v>186</v>
      </c>
      <c r="O24" s="40" t="s">
        <v>168</v>
      </c>
      <c r="P24" s="88">
        <v>1</v>
      </c>
      <c r="Q24" s="41" t="s">
        <v>167</v>
      </c>
      <c r="S24" s="110" t="s">
        <v>84</v>
      </c>
      <c r="T24" s="110"/>
      <c r="U24" s="110"/>
      <c r="AY24" s="207">
        <f>I41</f>
        <v>0.2</v>
      </c>
      <c r="AZ24" s="208"/>
      <c r="BA24" s="208"/>
      <c r="BB24" s="209"/>
      <c r="BI24" s="146">
        <f>T9</f>
        <v>5.6</v>
      </c>
      <c r="BJ24" s="147"/>
      <c r="BK24" s="148"/>
      <c r="BP24" s="131" t="s">
        <v>175</v>
      </c>
      <c r="BQ24" s="132"/>
      <c r="BR24" s="132"/>
      <c r="BS24" s="133"/>
    </row>
    <row r="25" spans="2:74" ht="16.5" customHeight="1" thickBot="1">
      <c r="C25" s="38" t="s">
        <v>136</v>
      </c>
      <c r="D25" s="40" t="s">
        <v>114</v>
      </c>
      <c r="E25" s="70">
        <f>SQRT(2)*E7*E22/(E23*E14*1000) * 10^6</f>
        <v>612</v>
      </c>
      <c r="F25" s="42" t="s">
        <v>113</v>
      </c>
      <c r="G25" s="100" t="s">
        <v>201</v>
      </c>
      <c r="H25" s="52" t="s">
        <v>128</v>
      </c>
      <c r="I25" s="88">
        <v>600</v>
      </c>
      <c r="J25" s="53" t="s">
        <v>116</v>
      </c>
      <c r="N25" s="38" t="s">
        <v>187</v>
      </c>
      <c r="O25" s="42" t="s">
        <v>169</v>
      </c>
      <c r="P25" s="87">
        <f>1/(4*PI()^2*(I20*1000/10)^2*P24*10^(-6)) * 10^6</f>
        <v>1138.4448194053068</v>
      </c>
      <c r="Q25" s="42" t="s">
        <v>2</v>
      </c>
      <c r="R25" s="100" t="s">
        <v>201</v>
      </c>
      <c r="S25" s="52" t="s">
        <v>171</v>
      </c>
      <c r="T25" s="71">
        <v>1000</v>
      </c>
      <c r="U25" s="53" t="s">
        <v>2</v>
      </c>
      <c r="AI25" s="161"/>
      <c r="AJ25" s="161"/>
      <c r="AK25" s="161"/>
      <c r="AL25" s="161"/>
      <c r="AQ25" s="134"/>
      <c r="AR25" s="134"/>
      <c r="AS25" s="134"/>
      <c r="AT25" s="134"/>
      <c r="BA25" s="134"/>
      <c r="BB25" s="134"/>
      <c r="BC25" s="134"/>
      <c r="BD25" s="134"/>
      <c r="BP25" s="138">
        <f>3.9</f>
        <v>3.9</v>
      </c>
      <c r="BQ25" s="139"/>
      <c r="BR25" s="139"/>
      <c r="BS25" s="140"/>
    </row>
    <row r="26" spans="2:74" ht="16.5" customHeight="1" thickBot="1">
      <c r="C26" s="38" t="s">
        <v>219</v>
      </c>
      <c r="D26" s="64" t="s">
        <v>195</v>
      </c>
      <c r="E26" s="88">
        <v>2400</v>
      </c>
      <c r="F26" s="41" t="s">
        <v>196</v>
      </c>
      <c r="AG26" s="28"/>
      <c r="AH26" s="28"/>
      <c r="AI26" s="173"/>
      <c r="AJ26" s="173"/>
      <c r="AK26" s="173"/>
      <c r="AL26" s="173"/>
      <c r="AM26" s="141"/>
      <c r="AN26" s="141"/>
      <c r="AO26" s="141"/>
      <c r="AQ26" s="159"/>
      <c r="AR26" s="159"/>
      <c r="AS26" s="159"/>
      <c r="AT26" s="159"/>
      <c r="BA26" s="160"/>
      <c r="BB26" s="160"/>
      <c r="BC26" s="160"/>
      <c r="BD26" s="160"/>
    </row>
    <row r="27" spans="2:74" ht="16.5" customHeight="1" thickBot="1">
      <c r="B27" s="3"/>
      <c r="C27" s="38" t="s">
        <v>220</v>
      </c>
      <c r="D27" s="40" t="s">
        <v>197</v>
      </c>
      <c r="E27" s="88">
        <v>0.55000000000000004</v>
      </c>
      <c r="F27" s="41" t="s">
        <v>198</v>
      </c>
      <c r="V27" s="22"/>
      <c r="AM27" s="1"/>
    </row>
    <row r="28" spans="2:74" ht="16.5" customHeight="1" thickBot="1">
      <c r="C28" s="38" t="s">
        <v>137</v>
      </c>
      <c r="D28" s="40" t="s">
        <v>118</v>
      </c>
      <c r="E28" s="70">
        <f>SQRT(2)*E7*E22*10^8/(E14*1000*E26*E27)</f>
        <v>77.138921583986999</v>
      </c>
      <c r="F28" s="42" t="s">
        <v>119</v>
      </c>
      <c r="G28" s="100" t="s">
        <v>201</v>
      </c>
      <c r="H28" s="52" t="s">
        <v>121</v>
      </c>
      <c r="I28" s="88">
        <v>80</v>
      </c>
      <c r="J28" s="53" t="s">
        <v>55</v>
      </c>
      <c r="V28" s="23"/>
      <c r="AG28" s="20"/>
      <c r="AH28" s="20"/>
      <c r="AI28" s="20"/>
      <c r="AJ28" s="20"/>
      <c r="AK28" s="20"/>
      <c r="AL28" s="20"/>
    </row>
    <row r="29" spans="2:74" ht="16.5" customHeight="1" thickBot="1">
      <c r="C29" s="38" t="s">
        <v>138</v>
      </c>
      <c r="D29" s="40" t="s">
        <v>124</v>
      </c>
      <c r="E29" s="70">
        <f>(E11+1)/E24 * (1-E22)/(E14*1000) *10^6</f>
        <v>265.86388888888888</v>
      </c>
      <c r="F29" s="42" t="s">
        <v>2</v>
      </c>
      <c r="G29" s="100" t="s">
        <v>201</v>
      </c>
      <c r="H29" s="52" t="s">
        <v>199</v>
      </c>
      <c r="I29" s="88">
        <v>220</v>
      </c>
      <c r="J29" s="53" t="s">
        <v>200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22"/>
      <c r="AG29" s="20"/>
      <c r="AH29" s="20"/>
      <c r="AI29" s="161"/>
      <c r="AJ29" s="161"/>
      <c r="AK29" s="161"/>
      <c r="AL29" s="161"/>
    </row>
    <row r="30" spans="2:74" ht="16.5" customHeight="1" thickBot="1">
      <c r="C30" s="38" t="s">
        <v>139</v>
      </c>
      <c r="D30" s="40" t="s">
        <v>135</v>
      </c>
      <c r="E30" s="90">
        <f>I28*SQRT(I29/I25)</f>
        <v>48.44240566555986</v>
      </c>
      <c r="F30" s="42" t="s">
        <v>119</v>
      </c>
      <c r="G30" s="100" t="s">
        <v>201</v>
      </c>
      <c r="H30" s="52" t="s">
        <v>122</v>
      </c>
      <c r="I30" s="88">
        <v>48</v>
      </c>
      <c r="J30" s="53" t="s">
        <v>120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2"/>
      <c r="AG30" s="20"/>
      <c r="AH30" s="20"/>
      <c r="AI30" s="69"/>
      <c r="AJ30" s="155" t="s">
        <v>172</v>
      </c>
      <c r="AK30" s="156"/>
      <c r="AL30" s="156"/>
      <c r="AM30" s="157"/>
      <c r="AT30" s="155" t="s">
        <v>173</v>
      </c>
      <c r="AU30" s="156"/>
      <c r="AV30" s="156"/>
      <c r="AW30" s="157"/>
      <c r="BM30" s="134"/>
      <c r="BN30" s="134"/>
      <c r="BO30" s="134"/>
      <c r="BP30" s="134"/>
      <c r="BS30" s="131" t="s">
        <v>175</v>
      </c>
      <c r="BT30" s="132"/>
      <c r="BU30" s="132"/>
      <c r="BV30" s="133"/>
    </row>
    <row r="31" spans="2:74" ht="16.5" customHeight="1" thickBot="1">
      <c r="C31" s="38" t="s">
        <v>127</v>
      </c>
      <c r="D31" s="40" t="s">
        <v>126</v>
      </c>
      <c r="E31" s="88">
        <v>20</v>
      </c>
      <c r="F31" s="41" t="s">
        <v>0</v>
      </c>
      <c r="G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15"/>
      <c r="W31" s="23"/>
      <c r="AE31" s="14"/>
      <c r="AF31" s="14"/>
      <c r="AG31" s="14"/>
      <c r="AH31" s="14"/>
      <c r="AI31" s="20"/>
      <c r="AJ31" s="128">
        <v>150</v>
      </c>
      <c r="AK31" s="129"/>
      <c r="AL31" s="129"/>
      <c r="AM31" s="130"/>
      <c r="AT31" s="128">
        <v>24</v>
      </c>
      <c r="AU31" s="129"/>
      <c r="AV31" s="129"/>
      <c r="AW31" s="130"/>
      <c r="BS31" s="138">
        <f>2</f>
        <v>2</v>
      </c>
      <c r="BT31" s="139"/>
      <c r="BU31" s="139"/>
      <c r="BV31" s="140"/>
    </row>
    <row r="32" spans="2:74" ht="16.5" customHeight="1" thickBot="1">
      <c r="B32" s="3"/>
      <c r="C32" s="38" t="s">
        <v>140</v>
      </c>
      <c r="D32" s="40" t="s">
        <v>125</v>
      </c>
      <c r="E32" s="87">
        <f>E31/(E11+1.5) * I30</f>
        <v>16.991150442477874</v>
      </c>
      <c r="F32" s="42" t="s">
        <v>119</v>
      </c>
      <c r="G32" s="100" t="s">
        <v>201</v>
      </c>
      <c r="H32" s="52" t="s">
        <v>123</v>
      </c>
      <c r="I32" s="88">
        <v>17</v>
      </c>
      <c r="J32" s="53" t="s">
        <v>120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AE32" s="36"/>
      <c r="AF32" s="36"/>
      <c r="AG32" s="36"/>
      <c r="AH32" s="36"/>
      <c r="AZ32" s="134"/>
      <c r="BA32" s="134"/>
      <c r="BB32" s="134"/>
      <c r="BC32" s="134"/>
    </row>
    <row r="33" spans="2:80" ht="16.5" customHeight="1">
      <c r="B33" s="23"/>
      <c r="G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AL33" s="35"/>
      <c r="AM33" s="35"/>
      <c r="AN33" s="35"/>
      <c r="AO33" s="35"/>
      <c r="AZ33" s="158"/>
      <c r="BA33" s="158"/>
      <c r="BB33" s="158"/>
      <c r="BC33" s="158"/>
    </row>
    <row r="34" spans="2:80" ht="16.5" customHeight="1" thickBot="1">
      <c r="C34" s="34" t="s">
        <v>155</v>
      </c>
      <c r="D34" s="15"/>
      <c r="E34" s="30"/>
      <c r="F34" s="15"/>
      <c r="G34" s="23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W34" s="15"/>
    </row>
    <row r="35" spans="2:80" ht="16.5" customHeight="1" thickBot="1">
      <c r="B35" s="2"/>
      <c r="C35" s="45" t="s">
        <v>222</v>
      </c>
      <c r="D35" s="96" t="s">
        <v>191</v>
      </c>
      <c r="E35" s="108">
        <v>200</v>
      </c>
      <c r="F35" s="97" t="s">
        <v>190</v>
      </c>
      <c r="H35" s="110" t="s">
        <v>181</v>
      </c>
      <c r="I35" s="110"/>
      <c r="J35" s="110"/>
      <c r="K35" s="23"/>
      <c r="L35" s="23"/>
      <c r="M35" s="23"/>
      <c r="N35" s="23"/>
      <c r="O35" s="23"/>
      <c r="P35" s="95"/>
      <c r="Q35" s="15"/>
      <c r="R35" s="23"/>
      <c r="S35" s="23"/>
      <c r="T35" s="23"/>
      <c r="U35" s="23"/>
      <c r="W35" s="23"/>
      <c r="BF35" s="20"/>
      <c r="BG35" s="20"/>
      <c r="BH35" s="20"/>
      <c r="BY35" s="111" t="s">
        <v>227</v>
      </c>
      <c r="BZ35" s="112"/>
      <c r="CA35" s="112"/>
      <c r="CB35" s="113"/>
    </row>
    <row r="36" spans="2:80" ht="16.5" customHeight="1" thickBot="1">
      <c r="B36" s="29"/>
      <c r="C36" s="45" t="s">
        <v>158</v>
      </c>
      <c r="D36" s="46" t="s">
        <v>162</v>
      </c>
      <c r="E36" s="87">
        <f>SQRT(2)*E8 + I28/I30*(E11+1) + E35</f>
        <v>666.68571379983041</v>
      </c>
      <c r="F36" s="47" t="s">
        <v>156</v>
      </c>
      <c r="G36" s="100" t="s">
        <v>201</v>
      </c>
      <c r="H36" s="52" t="s">
        <v>159</v>
      </c>
      <c r="I36" s="88">
        <v>900</v>
      </c>
      <c r="J36" s="53" t="s">
        <v>0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W36" s="23"/>
      <c r="AK36" s="134"/>
      <c r="AL36" s="134"/>
      <c r="AM36" s="134"/>
      <c r="AN36" s="134"/>
      <c r="BD36" s="81"/>
      <c r="BE36" s="111" t="s">
        <v>94</v>
      </c>
      <c r="BF36" s="112"/>
      <c r="BG36" s="112"/>
      <c r="BH36" s="113"/>
      <c r="BY36" s="213">
        <f>P3</f>
        <v>100</v>
      </c>
      <c r="BZ36" s="214"/>
      <c r="CA36" s="214"/>
      <c r="CB36" s="215"/>
    </row>
    <row r="37" spans="2:80" ht="16.5" customHeight="1" thickBot="1">
      <c r="C37" s="38" t="s">
        <v>180</v>
      </c>
      <c r="D37" s="40" t="s">
        <v>163</v>
      </c>
      <c r="E37" s="51">
        <f>SQRT(2)*E7*E22/(I25*10^(-6)*E14*10^3)</f>
        <v>1.6970562748477143</v>
      </c>
      <c r="F37" s="41" t="s">
        <v>157</v>
      </c>
      <c r="G37" s="23"/>
      <c r="H37" s="52" t="s">
        <v>160</v>
      </c>
      <c r="I37" s="88">
        <v>18.5</v>
      </c>
      <c r="J37" s="53" t="s">
        <v>161</v>
      </c>
      <c r="O37" s="94"/>
      <c r="P37" s="15"/>
      <c r="Q37" s="23"/>
      <c r="R37" s="23"/>
      <c r="S37" s="23"/>
      <c r="V37" s="22"/>
      <c r="AK37" s="123"/>
      <c r="AL37" s="123"/>
      <c r="AM37" s="123"/>
      <c r="AN37" s="123"/>
      <c r="BE37" s="216">
        <f>T14</f>
        <v>22</v>
      </c>
      <c r="BF37" s="217"/>
      <c r="BG37" s="217"/>
      <c r="BH37" s="218"/>
    </row>
    <row r="38" spans="2:80" ht="16.5" customHeight="1">
      <c r="P38" s="23"/>
      <c r="Q38" s="23"/>
      <c r="R38" s="23"/>
      <c r="S38" s="23"/>
      <c r="V38" s="22"/>
    </row>
    <row r="39" spans="2:80" ht="16.5" customHeight="1" thickBot="1">
      <c r="C39" s="34" t="s">
        <v>205</v>
      </c>
      <c r="D39" s="48"/>
      <c r="E39" s="55"/>
      <c r="F39" s="48"/>
      <c r="V39" s="22"/>
      <c r="BY39" s="111" t="s">
        <v>228</v>
      </c>
      <c r="BZ39" s="112"/>
      <c r="CA39" s="112"/>
      <c r="CB39" s="113"/>
    </row>
    <row r="40" spans="2:80" ht="16.5" customHeight="1" thickBot="1">
      <c r="C40" s="38" t="s">
        <v>134</v>
      </c>
      <c r="D40" s="40" t="s">
        <v>202</v>
      </c>
      <c r="E40" s="101">
        <v>3</v>
      </c>
      <c r="F40" s="41" t="s">
        <v>3</v>
      </c>
      <c r="H40" s="110" t="s">
        <v>181</v>
      </c>
      <c r="I40" s="110"/>
      <c r="J40" s="110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AK40" s="155" t="s">
        <v>154</v>
      </c>
      <c r="AL40" s="156"/>
      <c r="AM40" s="156"/>
      <c r="AN40" s="157"/>
      <c r="BY40" s="210">
        <f>P4</f>
        <v>2.2000000000000002</v>
      </c>
      <c r="BZ40" s="211"/>
      <c r="CA40" s="211"/>
      <c r="CB40" s="212"/>
    </row>
    <row r="41" spans="2:80" ht="16.5" customHeight="1" thickBot="1">
      <c r="C41" s="45" t="s">
        <v>80</v>
      </c>
      <c r="D41" s="46" t="s">
        <v>210</v>
      </c>
      <c r="E41" s="50">
        <f>0.6/E40</f>
        <v>0.19999999999999998</v>
      </c>
      <c r="F41" s="47" t="s">
        <v>42</v>
      </c>
      <c r="G41" s="100" t="s">
        <v>201</v>
      </c>
      <c r="H41" s="52" t="s">
        <v>225</v>
      </c>
      <c r="I41" s="88">
        <v>0.2</v>
      </c>
      <c r="J41" s="53" t="s">
        <v>69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W41" s="22"/>
      <c r="AK41" s="149">
        <v>4.7</v>
      </c>
      <c r="AL41" s="150"/>
      <c r="AM41" s="150"/>
      <c r="AN41" s="151"/>
    </row>
    <row r="42" spans="2:80" ht="16.5" customHeight="1" thickBot="1">
      <c r="B42" s="3"/>
      <c r="C42" s="38" t="s">
        <v>81</v>
      </c>
      <c r="D42" s="40" t="s">
        <v>108</v>
      </c>
      <c r="E42" s="51">
        <f>E10/E7/(E12/100)</f>
        <v>0.26470588235294118</v>
      </c>
      <c r="F42" s="41" t="s">
        <v>1</v>
      </c>
      <c r="H42" s="45" t="s">
        <v>98</v>
      </c>
      <c r="I42" s="91">
        <f>0.6/I41</f>
        <v>2.9999999999999996</v>
      </c>
      <c r="J42" s="54" t="s">
        <v>3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W42" s="22"/>
      <c r="BY42" s="111" t="s">
        <v>229</v>
      </c>
      <c r="BZ42" s="112"/>
      <c r="CA42" s="112"/>
      <c r="CB42" s="113"/>
    </row>
    <row r="43" spans="2:80" ht="16.5" customHeight="1" thickBot="1">
      <c r="B43" s="23"/>
      <c r="H43" s="52" t="s">
        <v>107</v>
      </c>
      <c r="I43" s="101">
        <v>2</v>
      </c>
      <c r="J43" s="53" t="s">
        <v>106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W43" s="22"/>
      <c r="BY43" s="210">
        <f>E51</f>
        <v>56</v>
      </c>
      <c r="BZ43" s="211"/>
      <c r="CA43" s="211"/>
      <c r="CB43" s="212"/>
    </row>
    <row r="44" spans="2:80" ht="16.5" customHeight="1">
      <c r="B44" s="23"/>
      <c r="V44" s="22"/>
      <c r="AK44" s="117" t="s">
        <v>71</v>
      </c>
      <c r="AL44" s="118"/>
      <c r="AM44" s="118"/>
      <c r="AN44" s="119"/>
    </row>
    <row r="45" spans="2:80" ht="16.5" customHeight="1" thickBot="1">
      <c r="B45" s="23"/>
      <c r="C45" s="33" t="s">
        <v>203</v>
      </c>
      <c r="D45" s="23"/>
      <c r="E45" s="27"/>
      <c r="F45" s="15"/>
      <c r="H45" s="110" t="s">
        <v>181</v>
      </c>
      <c r="I45" s="110"/>
      <c r="J45" s="110"/>
      <c r="V45" s="22"/>
      <c r="AK45" s="152">
        <f>I19</f>
        <v>200</v>
      </c>
      <c r="AL45" s="153"/>
      <c r="AM45" s="153"/>
      <c r="AN45" s="154"/>
      <c r="BA45" s="134"/>
      <c r="BB45" s="134"/>
      <c r="BC45" s="134"/>
      <c r="BE45" s="203"/>
      <c r="BF45" s="203"/>
      <c r="BG45" s="203"/>
      <c r="BH45" s="203"/>
      <c r="BY45" s="111" t="s">
        <v>230</v>
      </c>
      <c r="BZ45" s="112"/>
      <c r="CA45" s="112"/>
      <c r="CB45" s="113"/>
    </row>
    <row r="46" spans="2:80" ht="16.5" customHeight="1" thickBot="1">
      <c r="B46" s="23"/>
      <c r="C46" s="38" t="s">
        <v>179</v>
      </c>
      <c r="D46" s="40" t="s">
        <v>165</v>
      </c>
      <c r="E46" s="70">
        <f>I30/I28 * SQRT(2)*E8 + (E11+1)</f>
        <v>280.01142827989827</v>
      </c>
      <c r="F46" s="41" t="s">
        <v>164</v>
      </c>
      <c r="H46" s="52" t="s">
        <v>177</v>
      </c>
      <c r="I46" s="88">
        <v>600</v>
      </c>
      <c r="J46" s="53" t="s">
        <v>0</v>
      </c>
      <c r="BA46" s="205"/>
      <c r="BB46" s="205"/>
      <c r="BC46" s="205"/>
      <c r="BE46" s="204"/>
      <c r="BF46" s="204"/>
      <c r="BG46" s="204"/>
      <c r="BH46" s="204"/>
      <c r="BY46" s="210">
        <f>E52</f>
        <v>20</v>
      </c>
      <c r="BZ46" s="211"/>
      <c r="CA46" s="211"/>
      <c r="CB46" s="212"/>
    </row>
    <row r="47" spans="2:80" ht="16.5" customHeight="1" thickBot="1">
      <c r="C47" s="38" t="s">
        <v>117</v>
      </c>
      <c r="D47" s="40" t="s">
        <v>166</v>
      </c>
      <c r="E47" s="50">
        <f>2/(1-E22)*E10/E11</f>
        <v>1.1900826446280992</v>
      </c>
      <c r="F47" s="41" t="s">
        <v>3</v>
      </c>
      <c r="H47" s="52" t="s">
        <v>178</v>
      </c>
      <c r="I47" s="88">
        <v>1.2</v>
      </c>
      <c r="J47" s="53" t="s">
        <v>3</v>
      </c>
      <c r="O47" s="22"/>
      <c r="P47" s="22"/>
      <c r="Q47" s="22"/>
      <c r="R47" s="22"/>
      <c r="S47" s="22"/>
      <c r="T47" s="22"/>
      <c r="U47" s="22"/>
    </row>
    <row r="48" spans="2:80" ht="16.5" customHeight="1">
      <c r="O48" s="22"/>
      <c r="P48" s="22"/>
      <c r="Q48" s="22"/>
      <c r="R48" s="22"/>
      <c r="S48" s="22"/>
      <c r="T48" s="22"/>
      <c r="U48" s="22"/>
    </row>
    <row r="49" spans="2:61" ht="16.5" customHeight="1" thickBot="1">
      <c r="C49" s="34" t="s">
        <v>206</v>
      </c>
      <c r="D49" s="48"/>
      <c r="E49" s="55"/>
      <c r="F49" s="48"/>
      <c r="V49" s="104"/>
      <c r="AK49" s="155" t="s">
        <v>72</v>
      </c>
      <c r="AL49" s="156"/>
      <c r="AM49" s="156"/>
      <c r="AN49" s="157"/>
      <c r="AX49" s="134"/>
      <c r="AY49" s="134"/>
      <c r="AZ49" s="134"/>
      <c r="BA49" s="206"/>
      <c r="BB49" s="206"/>
      <c r="BC49" s="206"/>
      <c r="BF49" s="155" t="s">
        <v>176</v>
      </c>
      <c r="BG49" s="156"/>
      <c r="BH49" s="156"/>
      <c r="BI49" s="157"/>
    </row>
    <row r="50" spans="2:61" ht="16.5" customHeight="1" thickBot="1">
      <c r="C50" s="99" t="s">
        <v>244</v>
      </c>
      <c r="D50" s="96" t="s">
        <v>192</v>
      </c>
      <c r="E50" s="102">
        <v>1.25</v>
      </c>
      <c r="F50" s="97" t="s">
        <v>0</v>
      </c>
      <c r="K50" s="22"/>
      <c r="L50" s="22"/>
      <c r="M50" s="22"/>
      <c r="W50" s="22"/>
      <c r="AK50" s="149">
        <v>0.1</v>
      </c>
      <c r="AL50" s="150"/>
      <c r="AM50" s="150"/>
      <c r="AN50" s="151"/>
      <c r="BF50" s="200">
        <v>3300</v>
      </c>
      <c r="BG50" s="201"/>
      <c r="BH50" s="201"/>
      <c r="BI50" s="202"/>
    </row>
    <row r="51" spans="2:61" ht="16.5" customHeight="1" thickBot="1">
      <c r="B51" s="56"/>
      <c r="C51" s="45" t="s">
        <v>213</v>
      </c>
      <c r="D51" s="46" t="s">
        <v>207</v>
      </c>
      <c r="E51" s="98">
        <v>56</v>
      </c>
      <c r="F51" s="47" t="s">
        <v>64</v>
      </c>
      <c r="K51" s="22"/>
      <c r="L51" s="22"/>
      <c r="M51" s="22"/>
      <c r="W51" s="22"/>
    </row>
    <row r="52" spans="2:61" ht="16.5" customHeight="1" thickBot="1">
      <c r="B52" s="56"/>
      <c r="C52" s="45" t="s">
        <v>214</v>
      </c>
      <c r="D52" s="40" t="s">
        <v>208</v>
      </c>
      <c r="E52" s="98">
        <v>20</v>
      </c>
      <c r="F52" s="41" t="s">
        <v>64</v>
      </c>
      <c r="H52" s="110" t="s">
        <v>181</v>
      </c>
      <c r="I52" s="110"/>
      <c r="J52" s="110"/>
      <c r="K52" s="22"/>
      <c r="L52" s="22"/>
      <c r="M52" s="22"/>
      <c r="W52" s="22"/>
    </row>
    <row r="53" spans="2:61" ht="16.5" customHeight="1" thickBot="1">
      <c r="B53" s="56"/>
      <c r="C53" s="45" t="s">
        <v>80</v>
      </c>
      <c r="D53" s="46" t="s">
        <v>209</v>
      </c>
      <c r="E53" s="50">
        <f>E52/(E51+E52)*E50*E11/E10</f>
        <v>1.0051169590643274</v>
      </c>
      <c r="F53" s="47" t="s">
        <v>42</v>
      </c>
      <c r="G53" s="100" t="s">
        <v>201</v>
      </c>
      <c r="H53" s="52" t="s">
        <v>224</v>
      </c>
      <c r="I53" s="101">
        <v>1</v>
      </c>
      <c r="J53" s="53" t="s">
        <v>42</v>
      </c>
      <c r="N53" s="124" t="s">
        <v>221</v>
      </c>
      <c r="O53" s="124"/>
      <c r="P53" s="124"/>
      <c r="Q53" s="124"/>
      <c r="R53" s="124"/>
      <c r="S53" s="124"/>
      <c r="T53" s="124"/>
      <c r="U53" s="124"/>
      <c r="V53" s="124"/>
    </row>
    <row r="54" spans="2:61" ht="16.5" customHeight="1">
      <c r="B54" s="56"/>
      <c r="H54" s="110"/>
      <c r="I54" s="110"/>
      <c r="J54" s="110"/>
    </row>
    <row r="55" spans="2:61" ht="16.5" customHeight="1">
      <c r="B55" s="56"/>
      <c r="AI55" s="134"/>
      <c r="AJ55" s="134"/>
      <c r="AK55" s="134"/>
    </row>
    <row r="56" spans="2:61"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2:61" ht="15">
      <c r="AI57" s="134"/>
      <c r="AJ57" s="134"/>
      <c r="AK57" s="134"/>
      <c r="AL57" s="178"/>
      <c r="AM57" s="178"/>
      <c r="AN57" s="178"/>
      <c r="AO57" s="178"/>
      <c r="AP57" s="178"/>
      <c r="AQ57" s="178"/>
      <c r="AR57" s="178"/>
    </row>
    <row r="58" spans="2:61"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2:61" ht="15">
      <c r="G59" s="75"/>
      <c r="H59" s="122"/>
      <c r="I59" s="122"/>
      <c r="J59" s="23"/>
      <c r="AQ59" s="134"/>
      <c r="AR59" s="134"/>
      <c r="AS59" s="134"/>
      <c r="AT59" s="177"/>
      <c r="AU59" s="177"/>
      <c r="AV59" s="177"/>
      <c r="AW59" s="177"/>
      <c r="AX59" s="177"/>
      <c r="AY59" s="177"/>
      <c r="AZ59" s="177"/>
    </row>
    <row r="60" spans="2:61">
      <c r="G60" s="75"/>
      <c r="H60" s="61"/>
      <c r="I60" s="82"/>
      <c r="J60" s="61"/>
    </row>
    <row r="61" spans="2:61" ht="15">
      <c r="C61" s="74"/>
      <c r="D61" s="75"/>
      <c r="E61" s="76"/>
      <c r="F61" s="15"/>
      <c r="G61" s="23"/>
      <c r="H61" s="15"/>
      <c r="I61" s="30"/>
      <c r="J61" s="15"/>
    </row>
    <row r="62" spans="2:61">
      <c r="C62" s="75"/>
      <c r="D62" s="75"/>
      <c r="E62" s="76"/>
      <c r="F62" s="15"/>
      <c r="G62" s="23"/>
      <c r="H62" s="23"/>
      <c r="I62" s="23"/>
      <c r="J62" s="23"/>
    </row>
    <row r="63" spans="2:61" ht="15">
      <c r="C63" s="75"/>
      <c r="D63" s="75"/>
      <c r="E63" s="83"/>
      <c r="F63" s="15"/>
      <c r="G63" s="23"/>
      <c r="H63" s="15"/>
      <c r="I63" s="30"/>
      <c r="J63" s="15"/>
    </row>
    <row r="64" spans="2:61">
      <c r="C64" s="75"/>
      <c r="D64" s="75"/>
      <c r="E64" s="83"/>
      <c r="F64" s="15"/>
      <c r="G64" s="23"/>
      <c r="H64" s="23"/>
      <c r="I64" s="23"/>
      <c r="J64" s="23"/>
    </row>
    <row r="65" spans="3:10">
      <c r="C65" s="74"/>
      <c r="D65" s="75"/>
      <c r="E65" s="75"/>
      <c r="F65" s="75"/>
      <c r="G65" s="23"/>
      <c r="H65" s="122"/>
      <c r="I65" s="122"/>
      <c r="J65" s="61"/>
    </row>
    <row r="66" spans="3:10" ht="12" customHeight="1">
      <c r="C66" s="74"/>
      <c r="D66" s="75"/>
      <c r="E66" s="76"/>
      <c r="F66" s="75"/>
      <c r="G66" s="23"/>
      <c r="H66" s="15"/>
      <c r="I66" s="30"/>
      <c r="J66" s="15"/>
    </row>
    <row r="67" spans="3:10">
      <c r="C67" s="75"/>
      <c r="D67" s="75"/>
      <c r="E67" s="76"/>
      <c r="F67" s="15"/>
      <c r="H67" s="23"/>
      <c r="I67" s="23"/>
      <c r="J67" s="23"/>
    </row>
    <row r="68" spans="3:10">
      <c r="C68" s="75"/>
      <c r="D68" s="75"/>
      <c r="E68" s="77"/>
      <c r="F68" s="15"/>
    </row>
    <row r="69" spans="3:10">
      <c r="C69" s="75"/>
      <c r="D69" s="75"/>
      <c r="E69" s="77"/>
      <c r="F69" s="75"/>
    </row>
    <row r="70" spans="3:10">
      <c r="C70" s="23"/>
      <c r="D70" s="23"/>
      <c r="E70" s="23"/>
      <c r="F70" s="23"/>
    </row>
  </sheetData>
  <sheetProtection password="8CE4" sheet="1" objects="1" scenarios="1"/>
  <mergeCells count="105">
    <mergeCell ref="BY42:CB42"/>
    <mergeCell ref="BY43:CB43"/>
    <mergeCell ref="BY45:CB45"/>
    <mergeCell ref="BY46:CB46"/>
    <mergeCell ref="AT30:AW30"/>
    <mergeCell ref="BY35:CB35"/>
    <mergeCell ref="BY36:CB36"/>
    <mergeCell ref="BY40:CB40"/>
    <mergeCell ref="BE36:BH36"/>
    <mergeCell ref="BE37:BH37"/>
    <mergeCell ref="BY39:CB39"/>
    <mergeCell ref="BF50:BI50"/>
    <mergeCell ref="BE45:BH45"/>
    <mergeCell ref="BE46:BH46"/>
    <mergeCell ref="BA46:BC46"/>
    <mergeCell ref="BA45:BC45"/>
    <mergeCell ref="BA49:BC49"/>
    <mergeCell ref="BF49:BI49"/>
    <mergeCell ref="BH12:BJ12"/>
    <mergeCell ref="AZ11:BB11"/>
    <mergeCell ref="AZ12:BB12"/>
    <mergeCell ref="BH15:BJ15"/>
    <mergeCell ref="BA25:BD25"/>
    <mergeCell ref="AY23:BB23"/>
    <mergeCell ref="AY24:BB24"/>
    <mergeCell ref="Y1:AL1"/>
    <mergeCell ref="BY7:BZ7"/>
    <mergeCell ref="CA7:CD7"/>
    <mergeCell ref="BY8:BZ8"/>
    <mergeCell ref="CA8:CD8"/>
    <mergeCell ref="AI6:AJ6"/>
    <mergeCell ref="BO7:BR7"/>
    <mergeCell ref="AZ8:BC8"/>
    <mergeCell ref="BO8:BR8"/>
    <mergeCell ref="AZ7:BC7"/>
    <mergeCell ref="BM7:BN7"/>
    <mergeCell ref="BM8:BN8"/>
    <mergeCell ref="AI7:AJ7"/>
    <mergeCell ref="H65:I65"/>
    <mergeCell ref="AI29:AL29"/>
    <mergeCell ref="AK6:AL6"/>
    <mergeCell ref="AN6:AP6"/>
    <mergeCell ref="AK7:AP7"/>
    <mergeCell ref="AK40:AN40"/>
    <mergeCell ref="AI16:AL16"/>
    <mergeCell ref="AJ30:AM30"/>
    <mergeCell ref="AI17:AL17"/>
    <mergeCell ref="AP21:AS21"/>
    <mergeCell ref="AK41:AN41"/>
    <mergeCell ref="AJ31:AM31"/>
    <mergeCell ref="AI25:AL25"/>
    <mergeCell ref="AK36:AN36"/>
    <mergeCell ref="AP22:AS22"/>
    <mergeCell ref="AI26:AL26"/>
    <mergeCell ref="AQ25:AT25"/>
    <mergeCell ref="AP15:AS15"/>
    <mergeCell ref="AT59:AZ59"/>
    <mergeCell ref="AI55:AK55"/>
    <mergeCell ref="AI57:AK57"/>
    <mergeCell ref="AL57:AR57"/>
    <mergeCell ref="AK44:AN44"/>
    <mergeCell ref="AQ59:AS59"/>
    <mergeCell ref="AK50:AN50"/>
    <mergeCell ref="AK45:AN45"/>
    <mergeCell ref="AK49:AN49"/>
    <mergeCell ref="AX49:AZ49"/>
    <mergeCell ref="AZ32:BC32"/>
    <mergeCell ref="AZ33:BC33"/>
    <mergeCell ref="AM26:AO26"/>
    <mergeCell ref="AQ26:AT26"/>
    <mergeCell ref="BA26:BD26"/>
    <mergeCell ref="BP24:BS24"/>
    <mergeCell ref="BP25:BS25"/>
    <mergeCell ref="BS30:BV30"/>
    <mergeCell ref="BS31:BV31"/>
    <mergeCell ref="BR19:BU19"/>
    <mergeCell ref="BR20:BU20"/>
    <mergeCell ref="BF19:BH19"/>
    <mergeCell ref="BF20:BH20"/>
    <mergeCell ref="BI23:BK23"/>
    <mergeCell ref="BI24:BK24"/>
    <mergeCell ref="S2:U2"/>
    <mergeCell ref="S12:U12"/>
    <mergeCell ref="AI11:AL11"/>
    <mergeCell ref="AI12:AL12"/>
    <mergeCell ref="S8:U8"/>
    <mergeCell ref="BP11:BS11"/>
    <mergeCell ref="BH11:BJ11"/>
    <mergeCell ref="H59:I59"/>
    <mergeCell ref="S19:U19"/>
    <mergeCell ref="AK37:AN37"/>
    <mergeCell ref="S24:U24"/>
    <mergeCell ref="H18:J18"/>
    <mergeCell ref="H24:J24"/>
    <mergeCell ref="H35:J35"/>
    <mergeCell ref="H40:J40"/>
    <mergeCell ref="H45:J45"/>
    <mergeCell ref="H54:J54"/>
    <mergeCell ref="H52:J52"/>
    <mergeCell ref="N53:V53"/>
    <mergeCell ref="BP12:BS12"/>
    <mergeCell ref="AT31:AW31"/>
    <mergeCell ref="AP14:AS14"/>
    <mergeCell ref="BM30:BP30"/>
    <mergeCell ref="BH16:BJ16"/>
  </mergeCells>
  <phoneticPr fontId="2"/>
  <pageMargins left="0.2" right="0.2" top="0.43" bottom="0.25" header="0.35" footer="0.21"/>
  <pageSetup paperSize="9" scale="39" orientation="portrait" verticalDpi="1200" r:id="rId1"/>
  <headerFooter alignWithMargins="0"/>
  <colBreaks count="1" manualBreakCount="1">
    <brk id="12" max="5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112"/>
  <sheetViews>
    <sheetView zoomScale="85" workbookViewId="0">
      <selection activeCell="B13" sqref="B13"/>
    </sheetView>
  </sheetViews>
  <sheetFormatPr defaultRowHeight="13.5"/>
  <cols>
    <col min="1" max="1" width="10.5" style="5" bestFit="1" customWidth="1"/>
    <col min="2" max="2" width="11.75" style="5" bestFit="1" customWidth="1"/>
    <col min="3" max="3" width="13.5" style="5" customWidth="1"/>
    <col min="4" max="4" width="11.75" style="5" bestFit="1" customWidth="1"/>
    <col min="5" max="6" width="9" style="5"/>
    <col min="7" max="7" width="41.75" style="5" bestFit="1" customWidth="1"/>
    <col min="8" max="8" width="9" style="5"/>
    <col min="9" max="9" width="47.25" style="5" bestFit="1" customWidth="1"/>
    <col min="10" max="10" width="9.125" style="5" bestFit="1" customWidth="1"/>
    <col min="11" max="11" width="14" style="5" bestFit="1" customWidth="1"/>
    <col min="12" max="12" width="9.125" style="5" bestFit="1" customWidth="1"/>
    <col min="13" max="16384" width="9" style="5"/>
  </cols>
  <sheetData>
    <row r="1" spans="1:19">
      <c r="E1" s="219" t="s">
        <v>5</v>
      </c>
      <c r="F1" s="219"/>
    </row>
    <row r="2" spans="1:19">
      <c r="A2" s="5" t="s">
        <v>7</v>
      </c>
      <c r="B2" s="5">
        <v>100000000</v>
      </c>
      <c r="C2" s="5" t="s">
        <v>8</v>
      </c>
      <c r="D2" s="5">
        <f>B2*1000</f>
        <v>100000000000</v>
      </c>
      <c r="E2" s="5" t="s">
        <v>9</v>
      </c>
      <c r="F2" s="5" t="str">
        <f>COMPLEX(D2,0,"j")</f>
        <v>100000000000</v>
      </c>
    </row>
    <row r="3" spans="1:19">
      <c r="A3" s="5" t="s">
        <v>10</v>
      </c>
      <c r="B3" s="5">
        <v>9.9999999999999995E-7</v>
      </c>
      <c r="C3" s="5" t="s">
        <v>11</v>
      </c>
      <c r="D3" s="5">
        <f>B3*0.000001</f>
        <v>9.9999999999999998E-13</v>
      </c>
      <c r="E3" s="5" t="s">
        <v>12</v>
      </c>
      <c r="F3" s="5" t="str">
        <f>COMPLEX(0,D3,"j")</f>
        <v>0.000000000001j</v>
      </c>
    </row>
    <row r="4" spans="1:19">
      <c r="A4" s="5" t="s">
        <v>13</v>
      </c>
      <c r="B4" s="5">
        <v>100000000</v>
      </c>
      <c r="C4" s="5" t="s">
        <v>8</v>
      </c>
      <c r="D4" s="5">
        <f>B4*1000</f>
        <v>100000000000</v>
      </c>
      <c r="E4" s="5" t="s">
        <v>14</v>
      </c>
      <c r="F4" s="5" t="str">
        <f>COMPLEX(D4,0,"j")</f>
        <v>100000000000</v>
      </c>
    </row>
    <row r="5" spans="1:19">
      <c r="A5" s="5" t="s">
        <v>15</v>
      </c>
      <c r="B5" s="5">
        <v>9.9999999999999995E-7</v>
      </c>
      <c r="C5" s="5" t="s">
        <v>11</v>
      </c>
      <c r="D5" s="5">
        <f>B5*0.000001</f>
        <v>9.9999999999999998E-13</v>
      </c>
      <c r="E5" s="5" t="s">
        <v>16</v>
      </c>
      <c r="F5" s="5" t="str">
        <f>COMPLEX(0,D5,"j")</f>
        <v>0.000000000001j</v>
      </c>
    </row>
    <row r="6" spans="1:19">
      <c r="A6" s="5" t="s">
        <v>14</v>
      </c>
      <c r="B6" s="5">
        <f>a!B14</f>
        <v>1000000</v>
      </c>
      <c r="C6" s="5" t="s">
        <v>8</v>
      </c>
      <c r="D6" s="5">
        <f>B6*1000</f>
        <v>1000000000</v>
      </c>
      <c r="E6" s="5" t="s">
        <v>17</v>
      </c>
      <c r="F6" s="5" t="str">
        <f>COMPLEX(D6,0,"j")</f>
        <v>1000000000</v>
      </c>
    </row>
    <row r="7" spans="1:19">
      <c r="A7" s="5" t="s">
        <v>51</v>
      </c>
      <c r="B7" s="5" t="e">
        <f>Calculation_Entry!#REF!</f>
        <v>#REF!</v>
      </c>
      <c r="C7" s="5" t="s">
        <v>11</v>
      </c>
      <c r="D7" s="5" t="e">
        <f>B7*0.000001</f>
        <v>#REF!</v>
      </c>
      <c r="E7" s="5" t="s">
        <v>18</v>
      </c>
      <c r="F7" s="5" t="e">
        <f>COMPLEX(0,D7,"j")</f>
        <v>#REF!</v>
      </c>
      <c r="S7" s="6"/>
    </row>
    <row r="8" spans="1:19">
      <c r="A8" s="5" t="s">
        <v>54</v>
      </c>
      <c r="B8" s="5">
        <v>9.9999999999999999E+51</v>
      </c>
      <c r="C8" s="5" t="s">
        <v>8</v>
      </c>
      <c r="D8" s="5">
        <f>B8*1000</f>
        <v>1E+55</v>
      </c>
      <c r="E8" s="5" t="s">
        <v>7</v>
      </c>
      <c r="F8" s="5" t="str">
        <f>COMPLEX(D8,0,"j")</f>
        <v>1E+55</v>
      </c>
    </row>
    <row r="9" spans="1:19">
      <c r="A9" s="5" t="s">
        <v>53</v>
      </c>
      <c r="B9" s="5">
        <v>9.9999999999999998E-46</v>
      </c>
      <c r="C9" s="5" t="s">
        <v>11</v>
      </c>
      <c r="D9" s="5">
        <f>B9*0.000001</f>
        <v>1E-51</v>
      </c>
      <c r="E9" s="5" t="s">
        <v>18</v>
      </c>
      <c r="F9" s="5" t="str">
        <f>COMPLEX(0,D9,"j")</f>
        <v>1E-51j</v>
      </c>
    </row>
    <row r="10" spans="1:19">
      <c r="A10" s="5" t="s">
        <v>52</v>
      </c>
      <c r="B10" s="5">
        <v>40000</v>
      </c>
      <c r="C10" s="5" t="s">
        <v>8</v>
      </c>
      <c r="D10" s="5">
        <f>B10*1000</f>
        <v>40000000</v>
      </c>
      <c r="F10" s="5" t="str">
        <f>COMPLEX(D10,0,"j")</f>
        <v>40000000</v>
      </c>
    </row>
    <row r="12" spans="1:19">
      <c r="A12" s="8" t="s">
        <v>43</v>
      </c>
      <c r="B12" s="12">
        <f>20*LOG10(B13*0.001*B10)</f>
        <v>64.506185634517252</v>
      </c>
    </row>
    <row r="13" spans="1:19" ht="14.25" thickBot="1">
      <c r="A13" s="8" t="s">
        <v>30</v>
      </c>
      <c r="B13" s="9">
        <v>42</v>
      </c>
      <c r="C13" s="5" t="s">
        <v>31</v>
      </c>
      <c r="D13" s="5">
        <f>B13*0.000001</f>
        <v>4.1999999999999998E-5</v>
      </c>
      <c r="F13" s="5" t="str">
        <f>COMPLEX(D13,0,"j")</f>
        <v>0.000042</v>
      </c>
    </row>
    <row r="14" spans="1:19" ht="15.75" thickBot="1">
      <c r="B14" s="13">
        <v>1000000</v>
      </c>
    </row>
    <row r="16" spans="1:19">
      <c r="A16" s="5" t="s">
        <v>32</v>
      </c>
      <c r="B16" s="5" t="s">
        <v>33</v>
      </c>
      <c r="C16" s="5" t="s">
        <v>34</v>
      </c>
      <c r="D16" s="5" t="s">
        <v>35</v>
      </c>
      <c r="E16" s="5" t="s">
        <v>36</v>
      </c>
      <c r="F16" s="5" t="s">
        <v>37</v>
      </c>
      <c r="G16" s="5" t="s">
        <v>38</v>
      </c>
      <c r="H16" s="5" t="s">
        <v>39</v>
      </c>
      <c r="I16" s="5" t="s">
        <v>40</v>
      </c>
      <c r="J16" s="5" t="s">
        <v>41</v>
      </c>
      <c r="K16" s="5" t="s">
        <v>6</v>
      </c>
    </row>
    <row r="17" spans="1:12">
      <c r="A17" s="5" t="e">
        <f>Calculation_Entry!#REF!</f>
        <v>#REF!</v>
      </c>
      <c r="B17" s="5" t="e">
        <f>COMPLEX(2*PI()*A17,0,"j")</f>
        <v>#REF!</v>
      </c>
      <c r="C17" s="11" t="e">
        <f>IMPRODUCT(B17,$F$3)</f>
        <v>#REF!</v>
      </c>
      <c r="D17" s="11" t="e">
        <f>IMPRODUCT(B17,$F$5)</f>
        <v>#REF!</v>
      </c>
      <c r="E17" s="5" t="e">
        <f>IMPRODUCT(B17,$F$7)</f>
        <v>#REF!</v>
      </c>
      <c r="F17" s="5" t="e">
        <f>IMPRODUCT(B17,$F$9)</f>
        <v>#REF!</v>
      </c>
      <c r="G17" s="5" t="e">
        <f>IMDIV(COMPLEX(1,0,"j"),IMSUM(IMDIV(COMPLEX(1,0,"j"),$F$2),C17,IMDIV(COMPLEX(1,0,"j"),IMSUM($F$4,IMDIV(COMPLEX(1,0,"j"),D17)))))</f>
        <v>#REF!</v>
      </c>
      <c r="H17" s="5" t="e">
        <f>IMDIV(COMPLEX(1,0,"j"),IMSUM(IMDIV(COMPLEX(1,0,"j"),$F$10),IMDIV(COMPLEX(1,0,"j"),$F$6),E17,IMDIV(COMPLEX(1,0,"j"),IMSUM($F$8,IMDIV(COMPLEX(1,0,"j"),F17)))))</f>
        <v>#REF!</v>
      </c>
      <c r="I17" s="5" t="e">
        <f>IMPRODUCT(IMDIV(H17,IMSUM(G17,H17)),IMSUM(COMPLEX(1,0,"j"),IMPRODUCT($F$13,G17)))</f>
        <v>#REF!</v>
      </c>
      <c r="J17" s="10" t="e">
        <f>20*LOG(IMABS(I17))</f>
        <v>#REF!</v>
      </c>
      <c r="K17" s="10" t="e">
        <f>DEGREES(IMARGUMENT(I17))</f>
        <v>#REF!</v>
      </c>
      <c r="L17" s="10" t="e">
        <f>K17</f>
        <v>#REF!</v>
      </c>
    </row>
    <row r="18" spans="1:12">
      <c r="A18" s="7">
        <f>Calculation_Entry!$E$9*2</f>
        <v>100</v>
      </c>
      <c r="B18" s="5" t="str">
        <f>COMPLEX(2*PI()*A18,0,"j")</f>
        <v>628.318530717959</v>
      </c>
      <c r="C18" s="11" t="str">
        <f>IMPRODUCT(B18,$F$3)</f>
        <v>6.28318530717959E-10j</v>
      </c>
      <c r="D18" s="11" t="str">
        <f>IMPRODUCT(B18,$F$5)</f>
        <v>6.28318530717959E-10j</v>
      </c>
      <c r="E18" s="5" t="e">
        <f>IMPRODUCT(B18,$F$7)</f>
        <v>#REF!</v>
      </c>
      <c r="F18" s="5" t="str">
        <f>IMPRODUCT(B18,$F$9)</f>
        <v>6.28318530717959E-49j</v>
      </c>
      <c r="G18" s="5" t="str">
        <f>IMDIV(COMPLEX(1,0,"j"),IMSUM(IMDIV(COMPLEX(1,0,"j"),$F$2),C18,IMDIV(COMPLEX(1,0,"j"),IMSUM($F$4,IMDIV(COMPLEX(1,0,"j"),D18)))))</f>
        <v>50577325.112114-1589537175.99925j</v>
      </c>
      <c r="H18" s="5" t="e">
        <f>IMDIV(COMPLEX(1,0,"j"),IMSUM(IMDIV(COMPLEX(1,0,"j"),$F$10),IMDIV(COMPLEX(1,0,"j"),$F$6),E18,IMDIV(COMPLEX(1,0,"j"),IMSUM($F$8,IMDIV(COMPLEX(1,0,"j"),F18)))))</f>
        <v>#REF!</v>
      </c>
      <c r="I18" s="5" t="e">
        <f>IMPRODUCT(IMDIV(H18,IMSUM(G18,H18)),IMSUM(COMPLEX(1,0,"j"),IMPRODUCT($F$13,G18)))</f>
        <v>#REF!</v>
      </c>
      <c r="J18" s="10" t="e">
        <f>20*LOG(IMABS(I18))</f>
        <v>#REF!</v>
      </c>
      <c r="K18" s="10" t="e">
        <f>DEGREES(IMARGUMENT(I18))</f>
        <v>#REF!</v>
      </c>
      <c r="L18" s="10" t="e">
        <f>K18</f>
        <v>#REF!</v>
      </c>
    </row>
    <row r="20" spans="1:12">
      <c r="J20" s="5" t="s">
        <v>19</v>
      </c>
    </row>
    <row r="21" spans="1:12">
      <c r="A21" s="5" t="s">
        <v>20</v>
      </c>
      <c r="B21" s="5" t="s">
        <v>21</v>
      </c>
      <c r="C21" s="5" t="s">
        <v>22</v>
      </c>
      <c r="D21" s="5" t="s">
        <v>23</v>
      </c>
      <c r="E21" s="5" t="s">
        <v>24</v>
      </c>
      <c r="F21" s="5" t="s">
        <v>25</v>
      </c>
      <c r="G21" s="5" t="s">
        <v>26</v>
      </c>
      <c r="H21" s="5" t="s">
        <v>27</v>
      </c>
      <c r="I21" s="5" t="s">
        <v>28</v>
      </c>
      <c r="J21" s="5" t="s">
        <v>29</v>
      </c>
      <c r="K21" s="5" t="s">
        <v>6</v>
      </c>
    </row>
    <row r="22" spans="1:12">
      <c r="A22" s="5">
        <v>0.01</v>
      </c>
      <c r="B22" s="5" t="str">
        <f t="shared" ref="B22:B53" si="0">COMPLEX(2*PI()*A22,0,"j")</f>
        <v>0.0628318530717959</v>
      </c>
      <c r="C22" s="5" t="str">
        <f t="shared" ref="C22:C53" si="1">IMPRODUCT(B22,$F$3)</f>
        <v>6.28318530717959E-14j</v>
      </c>
      <c r="D22" s="5" t="str">
        <f t="shared" ref="D22:D53" si="2">IMPRODUCT(B22,$F$5)</f>
        <v>6.28318530717959E-14j</v>
      </c>
      <c r="E22" s="5" t="e">
        <f t="shared" ref="E22:E53" si="3">IMPRODUCT(B22,$F$7)</f>
        <v>#REF!</v>
      </c>
      <c r="F22" s="5" t="str">
        <f t="shared" ref="F22:F53" si="4">IMPRODUCT(B22,$F$9)</f>
        <v>6.28318530717959E-53j</v>
      </c>
      <c r="G22" s="5" t="str">
        <f t="shared" ref="G22:G53" si="5">IMDIV(COMPLEX(1,0,"j"),IMSUM(IMDIV(COMPLEX(1,0,"j"),$F$2),C22,IMDIV(COMPLEX(1,0,"j"),IMSUM($F$4,IMDIV(COMPLEX(1,0,"j"),D22)))))</f>
        <v>99980266088.8192-1256314683.28928j</v>
      </c>
      <c r="H22" s="5" t="e">
        <f t="shared" ref="H22:H53" si="6">IMDIV(COMPLEX(1,0,"j"),IMSUM(IMDIV(COMPLEX(1,0,"j"),$F$10),IMDIV(COMPLEX(1,0,"j"),$F$6),E22,IMDIV(COMPLEX(1,0,"j"),IMSUM($F$8,IMDIV(COMPLEX(1,0,"j"),F22)))))</f>
        <v>#REF!</v>
      </c>
      <c r="I22" s="5" t="e">
        <f t="shared" ref="I22:I53" si="7">IMPRODUCT(IMDIV(H22,IMSUM(G22,H22)),IMSUM(COMPLEX(1,0,"j"),IMPRODUCT($F$13,G22)))</f>
        <v>#REF!</v>
      </c>
      <c r="J22" s="10" t="e">
        <f t="shared" ref="J22:J53" si="8">20*LOG(IMABS(I22))</f>
        <v>#REF!</v>
      </c>
      <c r="K22" s="10" t="e">
        <f t="shared" ref="K22:K53" si="9">DEGREES(IMARGUMENT(I22))</f>
        <v>#REF!</v>
      </c>
      <c r="L22" s="10" t="e">
        <f>K22</f>
        <v>#REF!</v>
      </c>
    </row>
    <row r="23" spans="1:12">
      <c r="A23" s="5">
        <v>0.02</v>
      </c>
      <c r="B23" s="5" t="str">
        <f t="shared" si="0"/>
        <v>0.125663706143592</v>
      </c>
      <c r="C23" s="5" t="str">
        <f t="shared" si="1"/>
        <v>1.25663706143592E-13j</v>
      </c>
      <c r="D23" s="5" t="str">
        <f t="shared" si="2"/>
        <v>1.25663706143592E-13j</v>
      </c>
      <c r="E23" s="5" t="e">
        <f t="shared" si="3"/>
        <v>#REF!</v>
      </c>
      <c r="F23" s="5" t="str">
        <f t="shared" si="4"/>
        <v>1.25663706143592E-52j</v>
      </c>
      <c r="G23" s="5" t="str">
        <f t="shared" si="5"/>
        <v>99921127858.0112-2510697186.57773j</v>
      </c>
      <c r="H23" s="5" t="e">
        <f t="shared" si="6"/>
        <v>#REF!</v>
      </c>
      <c r="I23" s="5" t="e">
        <f t="shared" si="7"/>
        <v>#REF!</v>
      </c>
      <c r="J23" s="10" t="e">
        <f t="shared" si="8"/>
        <v>#REF!</v>
      </c>
      <c r="K23" s="10" t="e">
        <f t="shared" si="9"/>
        <v>#REF!</v>
      </c>
      <c r="L23" s="10" t="e">
        <f t="shared" ref="L23:L86" si="10">K23</f>
        <v>#REF!</v>
      </c>
    </row>
    <row r="24" spans="1:12">
      <c r="A24" s="5">
        <v>0.03</v>
      </c>
      <c r="B24" s="5" t="str">
        <f t="shared" si="0"/>
        <v>0.188495559215388</v>
      </c>
      <c r="C24" s="5" t="str">
        <f t="shared" si="1"/>
        <v>1.88495559215388E-13j</v>
      </c>
      <c r="D24" s="5" t="str">
        <f t="shared" si="2"/>
        <v>1.88495559215388E-13j</v>
      </c>
      <c r="E24" s="5" t="e">
        <f t="shared" si="3"/>
        <v>#REF!</v>
      </c>
      <c r="F24" s="5" t="str">
        <f t="shared" si="4"/>
        <v>1.88495559215388E-52j</v>
      </c>
      <c r="G24" s="5" t="str">
        <f t="shared" si="5"/>
        <v>99822775301.6261-3761225748.88709j</v>
      </c>
      <c r="H24" s="5" t="e">
        <f t="shared" si="6"/>
        <v>#REF!</v>
      </c>
      <c r="I24" s="5" t="e">
        <f t="shared" si="7"/>
        <v>#REF!</v>
      </c>
      <c r="J24" s="10" t="e">
        <f t="shared" si="8"/>
        <v>#REF!</v>
      </c>
      <c r="K24" s="10" t="e">
        <f t="shared" si="9"/>
        <v>#REF!</v>
      </c>
      <c r="L24" s="10" t="e">
        <f t="shared" si="10"/>
        <v>#REF!</v>
      </c>
    </row>
    <row r="25" spans="1:12">
      <c r="A25" s="5">
        <v>0.04</v>
      </c>
      <c r="B25" s="5" t="str">
        <f t="shared" si="0"/>
        <v>0.251327412287183</v>
      </c>
      <c r="C25" s="5" t="str">
        <f t="shared" si="1"/>
        <v>2.51327412287183E-13j</v>
      </c>
      <c r="D25" s="5" t="str">
        <f t="shared" si="2"/>
        <v>2.51327412287183E-13j</v>
      </c>
      <c r="E25" s="5" t="e">
        <f t="shared" si="3"/>
        <v>#REF!</v>
      </c>
      <c r="F25" s="5" t="str">
        <f t="shared" si="4"/>
        <v>2.51327412287183E-52j</v>
      </c>
      <c r="G25" s="5" t="str">
        <f t="shared" si="5"/>
        <v>99685523370.3212-5005999329.38791j</v>
      </c>
      <c r="H25" s="5" t="e">
        <f t="shared" si="6"/>
        <v>#REF!</v>
      </c>
      <c r="I25" s="5" t="e">
        <f t="shared" si="7"/>
        <v>#REF!</v>
      </c>
      <c r="J25" s="10" t="e">
        <f t="shared" si="8"/>
        <v>#REF!</v>
      </c>
      <c r="K25" s="10" t="e">
        <f t="shared" si="9"/>
        <v>#REF!</v>
      </c>
      <c r="L25" s="10" t="e">
        <f t="shared" si="10"/>
        <v>#REF!</v>
      </c>
    </row>
    <row r="26" spans="1:12">
      <c r="A26" s="5">
        <v>0.05</v>
      </c>
      <c r="B26" s="5" t="str">
        <f t="shared" si="0"/>
        <v>0.314159265358979</v>
      </c>
      <c r="C26" s="5" t="str">
        <f t="shared" si="1"/>
        <v>3.14159265358979E-13j</v>
      </c>
      <c r="D26" s="5" t="str">
        <f t="shared" si="2"/>
        <v>3.14159265358979E-13j</v>
      </c>
      <c r="E26" s="5" t="e">
        <f t="shared" si="3"/>
        <v>#REF!</v>
      </c>
      <c r="F26" s="5" t="str">
        <f t="shared" si="4"/>
        <v>3.14159265358979E-52j</v>
      </c>
      <c r="G26" s="5" t="str">
        <f t="shared" si="5"/>
        <v>99509809439.1861-6243147675.01522j</v>
      </c>
      <c r="H26" s="5" t="e">
        <f t="shared" si="6"/>
        <v>#REF!</v>
      </c>
      <c r="I26" s="5" t="e">
        <f t="shared" si="7"/>
        <v>#REF!</v>
      </c>
      <c r="J26" s="10" t="e">
        <f t="shared" si="8"/>
        <v>#REF!</v>
      </c>
      <c r="K26" s="10" t="e">
        <f t="shared" si="9"/>
        <v>#REF!</v>
      </c>
      <c r="L26" s="10" t="e">
        <f>K26</f>
        <v>#REF!</v>
      </c>
    </row>
    <row r="27" spans="1:12">
      <c r="A27" s="5">
        <v>0.06</v>
      </c>
      <c r="B27" s="5" t="str">
        <f t="shared" si="0"/>
        <v>0.376991118430775</v>
      </c>
      <c r="C27" s="5" t="str">
        <f t="shared" si="1"/>
        <v>3.76991118430775E-13j</v>
      </c>
      <c r="D27" s="5" t="str">
        <f t="shared" si="2"/>
        <v>3.76991118430775E-13j</v>
      </c>
      <c r="E27" s="5" t="e">
        <f t="shared" si="3"/>
        <v>#REF!</v>
      </c>
      <c r="F27" s="5" t="str">
        <f t="shared" si="4"/>
        <v>3.76991118430775E-52j</v>
      </c>
      <c r="G27" s="5" t="str">
        <f t="shared" si="5"/>
        <v>99296189815.954-7470841043.45407j</v>
      </c>
      <c r="H27" s="5" t="e">
        <f t="shared" si="6"/>
        <v>#REF!</v>
      </c>
      <c r="I27" s="5" t="e">
        <f t="shared" si="7"/>
        <v>#REF!</v>
      </c>
      <c r="J27" s="10" t="e">
        <f t="shared" si="8"/>
        <v>#REF!</v>
      </c>
      <c r="K27" s="10" t="e">
        <f t="shared" si="9"/>
        <v>#REF!</v>
      </c>
      <c r="L27" s="10" t="e">
        <f t="shared" si="10"/>
        <v>#REF!</v>
      </c>
    </row>
    <row r="28" spans="1:12">
      <c r="A28" s="5">
        <v>7.0000000000000007E-2</v>
      </c>
      <c r="B28" s="5" t="str">
        <f t="shared" si="0"/>
        <v>0.439822971502571</v>
      </c>
      <c r="C28" s="5" t="str">
        <f t="shared" si="1"/>
        <v>4.39822971502571E-13j</v>
      </c>
      <c r="D28" s="5" t="str">
        <f t="shared" si="2"/>
        <v>4.39822971502571E-13j</v>
      </c>
      <c r="E28" s="5" t="e">
        <f t="shared" si="3"/>
        <v>#REF!</v>
      </c>
      <c r="F28" s="5" t="str">
        <f t="shared" si="4"/>
        <v>4.39822971502571E-52j</v>
      </c>
      <c r="G28" s="5" t="str">
        <f t="shared" si="5"/>
        <v>99045335341.3221-8687299476.95463j</v>
      </c>
      <c r="H28" s="5" t="e">
        <f t="shared" si="6"/>
        <v>#REF!</v>
      </c>
      <c r="I28" s="5" t="e">
        <f t="shared" si="7"/>
        <v>#REF!</v>
      </c>
      <c r="J28" s="10" t="e">
        <f t="shared" si="8"/>
        <v>#REF!</v>
      </c>
      <c r="K28" s="10" t="e">
        <f t="shared" si="9"/>
        <v>#REF!</v>
      </c>
      <c r="L28" s="10" t="e">
        <f t="shared" si="10"/>
        <v>#REF!</v>
      </c>
    </row>
    <row r="29" spans="1:12">
      <c r="A29" s="5">
        <v>0.08</v>
      </c>
      <c r="B29" s="5" t="str">
        <f t="shared" si="0"/>
        <v>0.502654824574367</v>
      </c>
      <c r="C29" s="5" t="str">
        <f t="shared" si="1"/>
        <v>5.02654824574367E-13j</v>
      </c>
      <c r="D29" s="5" t="str">
        <f t="shared" si="2"/>
        <v>5.02654824574367E-13j</v>
      </c>
      <c r="E29" s="5" t="e">
        <f t="shared" si="3"/>
        <v>#REF!</v>
      </c>
      <c r="F29" s="5" t="str">
        <f t="shared" si="4"/>
        <v>5.02654824574367E-52j</v>
      </c>
      <c r="G29" s="5" t="str">
        <f t="shared" si="5"/>
        <v>98758026145.7447-9890801530.90617j</v>
      </c>
      <c r="H29" s="5" t="e">
        <f t="shared" si="6"/>
        <v>#REF!</v>
      </c>
      <c r="I29" s="5" t="e">
        <f t="shared" si="7"/>
        <v>#REF!</v>
      </c>
      <c r="J29" s="10" t="e">
        <f t="shared" si="8"/>
        <v>#REF!</v>
      </c>
      <c r="K29" s="10" t="e">
        <f t="shared" si="9"/>
        <v>#REF!</v>
      </c>
      <c r="L29" s="10" t="e">
        <f t="shared" si="10"/>
        <v>#REF!</v>
      </c>
    </row>
    <row r="30" spans="1:12">
      <c r="A30" s="5">
        <v>0.09</v>
      </c>
      <c r="B30" s="5" t="str">
        <f t="shared" si="0"/>
        <v>0.565486677646163</v>
      </c>
      <c r="C30" s="5" t="str">
        <f t="shared" si="1"/>
        <v>5.65486677646163E-13j</v>
      </c>
      <c r="D30" s="5" t="str">
        <f t="shared" si="2"/>
        <v>5.65486677646163E-13j</v>
      </c>
      <c r="E30" s="5" t="e">
        <f t="shared" si="3"/>
        <v>#REF!</v>
      </c>
      <c r="F30" s="5" t="str">
        <f t="shared" si="4"/>
        <v>5.65486677646163E-52j</v>
      </c>
      <c r="G30" s="5" t="str">
        <f t="shared" si="5"/>
        <v>98435145638.1998-11079692371.218j</v>
      </c>
      <c r="H30" s="5" t="e">
        <f t="shared" si="6"/>
        <v>#REF!</v>
      </c>
      <c r="I30" s="5" t="e">
        <f t="shared" si="7"/>
        <v>#REF!</v>
      </c>
      <c r="J30" s="10" t="e">
        <f t="shared" si="8"/>
        <v>#REF!</v>
      </c>
      <c r="K30" s="10" t="e">
        <f t="shared" si="9"/>
        <v>#REF!</v>
      </c>
      <c r="L30" s="10" t="e">
        <f t="shared" si="10"/>
        <v>#REF!</v>
      </c>
    </row>
    <row r="31" spans="1:12">
      <c r="A31" s="5">
        <f t="shared" ref="A31:A94" si="11">A22*10</f>
        <v>0.1</v>
      </c>
      <c r="B31" s="5" t="str">
        <f t="shared" si="0"/>
        <v>0.628318530717959</v>
      </c>
      <c r="C31" s="5" t="str">
        <f t="shared" si="1"/>
        <v>6.28318530717959E-13j</v>
      </c>
      <c r="D31" s="5" t="str">
        <f t="shared" si="2"/>
        <v>6.28318530717959E-13j</v>
      </c>
      <c r="E31" s="5" t="e">
        <f t="shared" si="3"/>
        <v>#REF!</v>
      </c>
      <c r="F31" s="5" t="str">
        <f t="shared" si="4"/>
        <v>6.28318530717959E-52j</v>
      </c>
      <c r="G31" s="5" t="str">
        <f t="shared" si="5"/>
        <v>98077673811.8715-12252391166.044j</v>
      </c>
      <c r="H31" s="5" t="e">
        <f t="shared" si="6"/>
        <v>#REF!</v>
      </c>
      <c r="I31" s="5" t="e">
        <f t="shared" si="7"/>
        <v>#REF!</v>
      </c>
      <c r="J31" s="10" t="e">
        <f t="shared" si="8"/>
        <v>#REF!</v>
      </c>
      <c r="K31" s="10" t="e">
        <f t="shared" si="9"/>
        <v>#REF!</v>
      </c>
      <c r="L31" s="10" t="e">
        <f t="shared" si="10"/>
        <v>#REF!</v>
      </c>
    </row>
    <row r="32" spans="1:12">
      <c r="A32" s="5">
        <f t="shared" si="11"/>
        <v>0.2</v>
      </c>
      <c r="B32" s="5" t="str">
        <f t="shared" si="0"/>
        <v>1.25663706143592</v>
      </c>
      <c r="C32" s="5" t="str">
        <f t="shared" si="1"/>
        <v>1.25663706143592E-12j</v>
      </c>
      <c r="D32" s="5" t="str">
        <f t="shared" si="2"/>
        <v>1.25663706143592E-12j</v>
      </c>
      <c r="E32" s="5" t="e">
        <f t="shared" si="3"/>
        <v>#REF!</v>
      </c>
      <c r="F32" s="5" t="str">
        <f t="shared" si="4"/>
        <v>1.25663706143592E-51j</v>
      </c>
      <c r="G32" s="5" t="str">
        <f t="shared" si="5"/>
        <v>92869374201.1259-22804675636.9403j</v>
      </c>
      <c r="H32" s="5" t="e">
        <f t="shared" si="6"/>
        <v>#REF!</v>
      </c>
      <c r="I32" s="5" t="e">
        <f t="shared" si="7"/>
        <v>#REF!</v>
      </c>
      <c r="J32" s="10" t="e">
        <f t="shared" si="8"/>
        <v>#REF!</v>
      </c>
      <c r="K32" s="10" t="e">
        <f t="shared" si="9"/>
        <v>#REF!</v>
      </c>
      <c r="L32" s="10" t="e">
        <f t="shared" si="10"/>
        <v>#REF!</v>
      </c>
    </row>
    <row r="33" spans="1:12">
      <c r="A33" s="5">
        <f t="shared" si="11"/>
        <v>0.3</v>
      </c>
      <c r="B33" s="5" t="str">
        <f t="shared" si="0"/>
        <v>1.88495559215388</v>
      </c>
      <c r="C33" s="5" t="str">
        <f t="shared" si="1"/>
        <v>1.88495559215388E-12j</v>
      </c>
      <c r="D33" s="5" t="str">
        <f t="shared" si="2"/>
        <v>1.88495559215388E-12j</v>
      </c>
      <c r="E33" s="5" t="e">
        <f t="shared" si="3"/>
        <v>#REF!</v>
      </c>
      <c r="F33" s="5" t="str">
        <f t="shared" si="4"/>
        <v>1.88495559215388E-51j</v>
      </c>
      <c r="G33" s="5" t="str">
        <f t="shared" si="5"/>
        <v>85686506281.8547-30695656174.688j</v>
      </c>
      <c r="H33" s="5" t="e">
        <f t="shared" si="6"/>
        <v>#REF!</v>
      </c>
      <c r="I33" s="5" t="e">
        <f t="shared" si="7"/>
        <v>#REF!</v>
      </c>
      <c r="J33" s="10" t="e">
        <f t="shared" si="8"/>
        <v>#REF!</v>
      </c>
      <c r="K33" s="10" t="e">
        <f t="shared" si="9"/>
        <v>#REF!</v>
      </c>
      <c r="L33" s="10" t="e">
        <f t="shared" si="10"/>
        <v>#REF!</v>
      </c>
    </row>
    <row r="34" spans="1:12">
      <c r="A34" s="5">
        <f t="shared" si="11"/>
        <v>0.4</v>
      </c>
      <c r="B34" s="5" t="str">
        <f t="shared" si="0"/>
        <v>2.51327412287183</v>
      </c>
      <c r="C34" s="5" t="str">
        <f t="shared" si="1"/>
        <v>2.51327412287183E-12j</v>
      </c>
      <c r="D34" s="5" t="str">
        <f t="shared" si="2"/>
        <v>2.51327412287183E-12j</v>
      </c>
      <c r="E34" s="5" t="e">
        <f t="shared" si="3"/>
        <v>#REF!</v>
      </c>
      <c r="F34" s="5" t="str">
        <f t="shared" si="4"/>
        <v>2.51327412287183E-51j</v>
      </c>
      <c r="G34" s="5" t="str">
        <f t="shared" si="5"/>
        <v>77884892607.9063-35855941658.9689j</v>
      </c>
      <c r="H34" s="5" t="e">
        <f t="shared" si="6"/>
        <v>#REF!</v>
      </c>
      <c r="I34" s="5" t="e">
        <f t="shared" si="7"/>
        <v>#REF!</v>
      </c>
      <c r="J34" s="10" t="e">
        <f t="shared" si="8"/>
        <v>#REF!</v>
      </c>
      <c r="K34" s="10" t="e">
        <f t="shared" si="9"/>
        <v>#REF!</v>
      </c>
      <c r="L34" s="10" t="e">
        <f t="shared" si="10"/>
        <v>#REF!</v>
      </c>
    </row>
    <row r="35" spans="1:12">
      <c r="A35" s="5">
        <f t="shared" si="11"/>
        <v>0.5</v>
      </c>
      <c r="B35" s="5" t="str">
        <f t="shared" si="0"/>
        <v>3.14159265358979</v>
      </c>
      <c r="C35" s="5" t="str">
        <f t="shared" si="1"/>
        <v>3.14159265358979E-12j</v>
      </c>
      <c r="D35" s="5" t="str">
        <f t="shared" si="2"/>
        <v>3.14159265358979E-12j</v>
      </c>
      <c r="E35" s="5" t="e">
        <f t="shared" si="3"/>
        <v>#REF!</v>
      </c>
      <c r="F35" s="5" t="str">
        <f t="shared" si="4"/>
        <v>3.14159265358979E-51j</v>
      </c>
      <c r="G35" s="5" t="str">
        <f t="shared" si="5"/>
        <v>70409430899.7303-38769827303.3362j</v>
      </c>
      <c r="H35" s="5" t="e">
        <f t="shared" si="6"/>
        <v>#REF!</v>
      </c>
      <c r="I35" s="5" t="e">
        <f t="shared" si="7"/>
        <v>#REF!</v>
      </c>
      <c r="J35" s="10" t="e">
        <f t="shared" si="8"/>
        <v>#REF!</v>
      </c>
      <c r="K35" s="10" t="e">
        <f t="shared" si="9"/>
        <v>#REF!</v>
      </c>
      <c r="L35" s="10" t="e">
        <f t="shared" si="10"/>
        <v>#REF!</v>
      </c>
    </row>
    <row r="36" spans="1:12">
      <c r="A36" s="5">
        <f t="shared" si="11"/>
        <v>0.6</v>
      </c>
      <c r="B36" s="5" t="str">
        <f t="shared" si="0"/>
        <v>3.76991118430775</v>
      </c>
      <c r="C36" s="5" t="str">
        <f t="shared" si="1"/>
        <v>3.76991118430775E-12j</v>
      </c>
      <c r="D36" s="5" t="str">
        <f t="shared" si="2"/>
        <v>3.76991118430775E-12j</v>
      </c>
      <c r="E36" s="5" t="e">
        <f t="shared" si="3"/>
        <v>#REF!</v>
      </c>
      <c r="F36" s="5" t="str">
        <f t="shared" si="4"/>
        <v>3.76991118430775E-51j</v>
      </c>
      <c r="G36" s="5" t="str">
        <f t="shared" si="5"/>
        <v>63732488088.5694-40076381734.6755j</v>
      </c>
      <c r="H36" s="5" t="e">
        <f t="shared" si="6"/>
        <v>#REF!</v>
      </c>
      <c r="I36" s="5" t="e">
        <f t="shared" si="7"/>
        <v>#REF!</v>
      </c>
      <c r="J36" s="10" t="e">
        <f t="shared" si="8"/>
        <v>#REF!</v>
      </c>
      <c r="K36" s="10" t="e">
        <f t="shared" si="9"/>
        <v>#REF!</v>
      </c>
      <c r="L36" s="10" t="e">
        <f t="shared" si="10"/>
        <v>#REF!</v>
      </c>
    </row>
    <row r="37" spans="1:12">
      <c r="A37" s="5">
        <f t="shared" si="11"/>
        <v>0.70000000000000007</v>
      </c>
      <c r="B37" s="5" t="str">
        <f t="shared" si="0"/>
        <v>4.39822971502571</v>
      </c>
      <c r="C37" s="5" t="str">
        <f t="shared" si="1"/>
        <v>4.39822971502571E-12j</v>
      </c>
      <c r="D37" s="5" t="str">
        <f t="shared" si="2"/>
        <v>4.39822971502571E-12j</v>
      </c>
      <c r="E37" s="5" t="e">
        <f t="shared" si="3"/>
        <v>#REF!</v>
      </c>
      <c r="F37" s="5" t="str">
        <f t="shared" si="4"/>
        <v>4.39822971502571E-51j</v>
      </c>
      <c r="G37" s="5" t="str">
        <f t="shared" si="5"/>
        <v>57991673130.4312-40339322724.8388j</v>
      </c>
      <c r="H37" s="5" t="e">
        <f t="shared" si="6"/>
        <v>#REF!</v>
      </c>
      <c r="I37" s="5" t="e">
        <f t="shared" si="7"/>
        <v>#REF!</v>
      </c>
      <c r="J37" s="10" t="e">
        <f t="shared" si="8"/>
        <v>#REF!</v>
      </c>
      <c r="K37" s="10" t="e">
        <f t="shared" si="9"/>
        <v>#REF!</v>
      </c>
      <c r="L37" s="10" t="e">
        <f t="shared" si="10"/>
        <v>#REF!</v>
      </c>
    </row>
    <row r="38" spans="1:12">
      <c r="A38" s="5">
        <f t="shared" si="11"/>
        <v>0.8</v>
      </c>
      <c r="B38" s="5" t="str">
        <f t="shared" si="0"/>
        <v>5.02654824574367</v>
      </c>
      <c r="C38" s="5" t="str">
        <f t="shared" si="1"/>
        <v>5.02654824574367E-12j</v>
      </c>
      <c r="D38" s="5" t="str">
        <f t="shared" si="2"/>
        <v>5.02654824574367E-12j</v>
      </c>
      <c r="E38" s="5" t="e">
        <f t="shared" si="3"/>
        <v>#REF!</v>
      </c>
      <c r="F38" s="5" t="str">
        <f t="shared" si="4"/>
        <v>5.02654824574367E-51j</v>
      </c>
      <c r="G38" s="5" t="str">
        <f t="shared" si="5"/>
        <v>53145245827.4501-39976095297.4402j</v>
      </c>
      <c r="H38" s="5" t="e">
        <f t="shared" si="6"/>
        <v>#REF!</v>
      </c>
      <c r="I38" s="5" t="e">
        <f t="shared" si="7"/>
        <v>#REF!</v>
      </c>
      <c r="J38" s="10" t="e">
        <f t="shared" si="8"/>
        <v>#REF!</v>
      </c>
      <c r="K38" s="10" t="e">
        <f t="shared" si="9"/>
        <v>#REF!</v>
      </c>
      <c r="L38" s="10" t="e">
        <f t="shared" si="10"/>
        <v>#REF!</v>
      </c>
    </row>
    <row r="39" spans="1:12">
      <c r="A39" s="5">
        <f t="shared" si="11"/>
        <v>0.89999999999999991</v>
      </c>
      <c r="B39" s="5" t="str">
        <f t="shared" si="0"/>
        <v>5.65486677646163</v>
      </c>
      <c r="C39" s="5" t="str">
        <f t="shared" si="1"/>
        <v>5.65486677646163E-12j</v>
      </c>
      <c r="D39" s="5" t="str">
        <f t="shared" si="2"/>
        <v>5.65486677646163E-12j</v>
      </c>
      <c r="E39" s="5" t="e">
        <f t="shared" si="3"/>
        <v>#REF!</v>
      </c>
      <c r="F39" s="5" t="str">
        <f t="shared" si="4"/>
        <v>5.65486677646163E-51j</v>
      </c>
      <c r="G39" s="5" t="str">
        <f t="shared" si="5"/>
        <v>49078306361.154-39267484481.5322j</v>
      </c>
      <c r="H39" s="5" t="e">
        <f t="shared" si="6"/>
        <v>#REF!</v>
      </c>
      <c r="I39" s="5" t="e">
        <f t="shared" si="7"/>
        <v>#REF!</v>
      </c>
      <c r="J39" s="10" t="e">
        <f t="shared" si="8"/>
        <v>#REF!</v>
      </c>
      <c r="K39" s="10" t="e">
        <f t="shared" si="9"/>
        <v>#REF!</v>
      </c>
      <c r="L39" s="10" t="e">
        <f t="shared" si="10"/>
        <v>#REF!</v>
      </c>
    </row>
    <row r="40" spans="1:12">
      <c r="A40" s="5">
        <f t="shared" si="11"/>
        <v>1</v>
      </c>
      <c r="B40" s="5" t="str">
        <f t="shared" si="0"/>
        <v>6.28318530717959</v>
      </c>
      <c r="C40" s="5" t="str">
        <f t="shared" si="1"/>
        <v>6.28318530717959E-12j</v>
      </c>
      <c r="D40" s="5" t="str">
        <f t="shared" si="2"/>
        <v>6.28318530717959E-12j</v>
      </c>
      <c r="E40" s="5" t="e">
        <f t="shared" si="3"/>
        <v>#REF!</v>
      </c>
      <c r="F40" s="5" t="str">
        <f t="shared" si="4"/>
        <v>6.28318530717959E-51j</v>
      </c>
      <c r="G40" s="5" t="str">
        <f t="shared" si="5"/>
        <v>45659897510.161-38391306303.366j</v>
      </c>
      <c r="H40" s="5" t="e">
        <f t="shared" si="6"/>
        <v>#REF!</v>
      </c>
      <c r="I40" s="5" t="e">
        <f t="shared" si="7"/>
        <v>#REF!</v>
      </c>
      <c r="J40" s="10" t="e">
        <f t="shared" si="8"/>
        <v>#REF!</v>
      </c>
      <c r="K40" s="10" t="e">
        <f t="shared" si="9"/>
        <v>#REF!</v>
      </c>
      <c r="L40" s="10" t="e">
        <f t="shared" si="10"/>
        <v>#REF!</v>
      </c>
    </row>
    <row r="41" spans="1:12">
      <c r="A41" s="5">
        <f t="shared" si="11"/>
        <v>2</v>
      </c>
      <c r="B41" s="5" t="str">
        <f t="shared" si="0"/>
        <v>12.5663706143592</v>
      </c>
      <c r="C41" s="5" t="str">
        <f t="shared" si="1"/>
        <v>1.25663706143592E-11j</v>
      </c>
      <c r="D41" s="5" t="str">
        <f t="shared" si="2"/>
        <v>1.25663706143592E-11j</v>
      </c>
      <c r="E41" s="5" t="e">
        <f t="shared" si="3"/>
        <v>#REF!</v>
      </c>
      <c r="F41" s="5" t="str">
        <f t="shared" si="4"/>
        <v>1.25663706143592E-50j</v>
      </c>
      <c r="G41" s="5" t="str">
        <f t="shared" si="5"/>
        <v>28583855278.2972-30916898048.8516j</v>
      </c>
      <c r="H41" s="5" t="e">
        <f t="shared" si="6"/>
        <v>#REF!</v>
      </c>
      <c r="I41" s="5" t="e">
        <f t="shared" si="7"/>
        <v>#REF!</v>
      </c>
      <c r="J41" s="10" t="e">
        <f t="shared" si="8"/>
        <v>#REF!</v>
      </c>
      <c r="K41" s="10" t="e">
        <f t="shared" si="9"/>
        <v>#REF!</v>
      </c>
      <c r="L41" s="10" t="e">
        <f t="shared" si="10"/>
        <v>#REF!</v>
      </c>
    </row>
    <row r="42" spans="1:12">
      <c r="A42" s="5">
        <f t="shared" si="11"/>
        <v>3</v>
      </c>
      <c r="B42" s="5" t="str">
        <f t="shared" si="0"/>
        <v>18.8495559215388</v>
      </c>
      <c r="C42" s="5" t="str">
        <f t="shared" si="1"/>
        <v>1.88495559215388E-11j</v>
      </c>
      <c r="D42" s="5" t="str">
        <f t="shared" si="2"/>
        <v>1.88495559215388E-11j</v>
      </c>
      <c r="E42" s="5" t="e">
        <f t="shared" si="3"/>
        <v>#REF!</v>
      </c>
      <c r="F42" s="5" t="str">
        <f t="shared" si="4"/>
        <v>1.88495559215388E-50j</v>
      </c>
      <c r="G42" s="5" t="str">
        <f t="shared" si="5"/>
        <v>21057239492.2039-27190798841.0905j</v>
      </c>
      <c r="H42" s="5" t="e">
        <f t="shared" si="6"/>
        <v>#REF!</v>
      </c>
      <c r="I42" s="5" t="e">
        <f t="shared" si="7"/>
        <v>#REF!</v>
      </c>
      <c r="J42" s="10" t="e">
        <f t="shared" si="8"/>
        <v>#REF!</v>
      </c>
      <c r="K42" s="10" t="e">
        <f t="shared" si="9"/>
        <v>#REF!</v>
      </c>
      <c r="L42" s="10" t="e">
        <f t="shared" si="10"/>
        <v>#REF!</v>
      </c>
    </row>
    <row r="43" spans="1:12">
      <c r="A43" s="5">
        <f t="shared" si="11"/>
        <v>4</v>
      </c>
      <c r="B43" s="5" t="str">
        <f t="shared" si="0"/>
        <v>25.1327412287183</v>
      </c>
      <c r="C43" s="5" t="str">
        <f t="shared" si="1"/>
        <v>2.51327412287183E-11j</v>
      </c>
      <c r="D43" s="5" t="str">
        <f t="shared" si="2"/>
        <v>2.51327412287183E-11j</v>
      </c>
      <c r="E43" s="5" t="e">
        <f t="shared" si="3"/>
        <v>#REF!</v>
      </c>
      <c r="F43" s="5" t="str">
        <f t="shared" si="4"/>
        <v>2.51327412287183E-50j</v>
      </c>
      <c r="G43" s="5" t="str">
        <f t="shared" si="5"/>
        <v>16017340162.7684-24557201722.0243j</v>
      </c>
      <c r="H43" s="5" t="e">
        <f t="shared" si="6"/>
        <v>#REF!</v>
      </c>
      <c r="I43" s="5" t="e">
        <f t="shared" si="7"/>
        <v>#REF!</v>
      </c>
      <c r="J43" s="10" t="e">
        <f t="shared" si="8"/>
        <v>#REF!</v>
      </c>
      <c r="K43" s="10" t="e">
        <f t="shared" si="9"/>
        <v>#REF!</v>
      </c>
      <c r="L43" s="10" t="e">
        <f t="shared" si="10"/>
        <v>#REF!</v>
      </c>
    </row>
    <row r="44" spans="1:12">
      <c r="A44" s="5">
        <f t="shared" si="11"/>
        <v>5</v>
      </c>
      <c r="B44" s="5" t="str">
        <f t="shared" si="0"/>
        <v>31.4159265358979</v>
      </c>
      <c r="C44" s="5" t="str">
        <f t="shared" si="1"/>
        <v>3.14159265358979E-11j</v>
      </c>
      <c r="D44" s="5" t="str">
        <f t="shared" si="2"/>
        <v>3.14159265358979E-11j</v>
      </c>
      <c r="E44" s="5" t="e">
        <f t="shared" si="3"/>
        <v>#REF!</v>
      </c>
      <c r="F44" s="5" t="str">
        <f t="shared" si="4"/>
        <v>3.14159265358979E-50j</v>
      </c>
      <c r="G44" s="5" t="str">
        <f t="shared" si="5"/>
        <v>12381889091.1456-22262854239.1143j</v>
      </c>
      <c r="H44" s="5" t="e">
        <f t="shared" si="6"/>
        <v>#REF!</v>
      </c>
      <c r="I44" s="5" t="e">
        <f t="shared" si="7"/>
        <v>#REF!</v>
      </c>
      <c r="J44" s="10" t="e">
        <f t="shared" si="8"/>
        <v>#REF!</v>
      </c>
      <c r="K44" s="10" t="e">
        <f t="shared" si="9"/>
        <v>#REF!</v>
      </c>
      <c r="L44" s="10" t="e">
        <f t="shared" si="10"/>
        <v>#REF!</v>
      </c>
    </row>
    <row r="45" spans="1:12">
      <c r="A45" s="5">
        <f t="shared" si="11"/>
        <v>6</v>
      </c>
      <c r="B45" s="5" t="str">
        <f t="shared" si="0"/>
        <v>37.6991118430775</v>
      </c>
      <c r="C45" s="5" t="str">
        <f t="shared" si="1"/>
        <v>3.76991118430775E-11j</v>
      </c>
      <c r="D45" s="5" t="str">
        <f t="shared" si="2"/>
        <v>3.76991118430775E-11j</v>
      </c>
      <c r="E45" s="5" t="e">
        <f t="shared" si="3"/>
        <v>#REF!</v>
      </c>
      <c r="F45" s="5" t="str">
        <f t="shared" si="4"/>
        <v>3.76991118430775E-50j</v>
      </c>
      <c r="G45" s="5" t="str">
        <f t="shared" si="5"/>
        <v>9727959389.32572-20206315126.4264j</v>
      </c>
      <c r="H45" s="5" t="e">
        <f t="shared" si="6"/>
        <v>#REF!</v>
      </c>
      <c r="I45" s="5" t="e">
        <f t="shared" si="7"/>
        <v>#REF!</v>
      </c>
      <c r="J45" s="10" t="e">
        <f t="shared" si="8"/>
        <v>#REF!</v>
      </c>
      <c r="K45" s="10" t="e">
        <f t="shared" si="9"/>
        <v>#REF!</v>
      </c>
      <c r="L45" s="10" t="e">
        <f t="shared" si="10"/>
        <v>#REF!</v>
      </c>
    </row>
    <row r="46" spans="1:12">
      <c r="A46" s="5">
        <f t="shared" si="11"/>
        <v>7.0000000000000009</v>
      </c>
      <c r="B46" s="5" t="str">
        <f t="shared" si="0"/>
        <v>43.9822971502571</v>
      </c>
      <c r="C46" s="5" t="str">
        <f t="shared" si="1"/>
        <v>4.39822971502571E-11j</v>
      </c>
      <c r="D46" s="5" t="str">
        <f t="shared" si="2"/>
        <v>4.39822971502571E-11j</v>
      </c>
      <c r="E46" s="5" t="e">
        <f t="shared" si="3"/>
        <v>#REF!</v>
      </c>
      <c r="F46" s="5" t="str">
        <f t="shared" si="4"/>
        <v>4.39822971502571E-50j</v>
      </c>
      <c r="G46" s="5" t="str">
        <f t="shared" si="5"/>
        <v>7772712621.45727-18385119812.8028j</v>
      </c>
      <c r="H46" s="5" t="e">
        <f t="shared" si="6"/>
        <v>#REF!</v>
      </c>
      <c r="I46" s="5" t="e">
        <f t="shared" si="7"/>
        <v>#REF!</v>
      </c>
      <c r="J46" s="10" t="e">
        <f t="shared" si="8"/>
        <v>#REF!</v>
      </c>
      <c r="K46" s="10" t="e">
        <f t="shared" si="9"/>
        <v>#REF!</v>
      </c>
      <c r="L46" s="10" t="e">
        <f t="shared" si="10"/>
        <v>#REF!</v>
      </c>
    </row>
    <row r="47" spans="1:12">
      <c r="A47" s="5">
        <f t="shared" si="11"/>
        <v>8</v>
      </c>
      <c r="B47" s="5" t="str">
        <f t="shared" si="0"/>
        <v>50.2654824574367</v>
      </c>
      <c r="C47" s="5" t="str">
        <f t="shared" si="1"/>
        <v>5.02654824574367E-11j</v>
      </c>
      <c r="D47" s="5" t="str">
        <f t="shared" si="2"/>
        <v>5.02654824574367E-11j</v>
      </c>
      <c r="E47" s="5" t="e">
        <f t="shared" si="3"/>
        <v>#REF!</v>
      </c>
      <c r="F47" s="5" t="str">
        <f t="shared" si="4"/>
        <v>5.02654824574367E-50j</v>
      </c>
      <c r="G47" s="5" t="str">
        <f t="shared" si="5"/>
        <v>6313357796.77343-16790920939.5101j</v>
      </c>
      <c r="H47" s="5" t="e">
        <f t="shared" si="6"/>
        <v>#REF!</v>
      </c>
      <c r="I47" s="5" t="e">
        <f t="shared" si="7"/>
        <v>#REF!</v>
      </c>
      <c r="J47" s="10" t="e">
        <f t="shared" si="8"/>
        <v>#REF!</v>
      </c>
      <c r="K47" s="10" t="e">
        <f t="shared" si="9"/>
        <v>#REF!</v>
      </c>
      <c r="L47" s="10" t="e">
        <f t="shared" si="10"/>
        <v>#REF!</v>
      </c>
    </row>
    <row r="48" spans="1:12">
      <c r="A48" s="5">
        <f t="shared" si="11"/>
        <v>9</v>
      </c>
      <c r="B48" s="5" t="str">
        <f t="shared" si="0"/>
        <v>56.5486677646163</v>
      </c>
      <c r="C48" s="5" t="str">
        <f t="shared" si="1"/>
        <v>5.65486677646163E-11j</v>
      </c>
      <c r="D48" s="5" t="str">
        <f t="shared" si="2"/>
        <v>5.65486677646163E-11j</v>
      </c>
      <c r="E48" s="5" t="e">
        <f t="shared" si="3"/>
        <v>#REF!</v>
      </c>
      <c r="F48" s="5" t="str">
        <f t="shared" si="4"/>
        <v>5.65486677646163E-50j</v>
      </c>
      <c r="G48" s="5" t="str">
        <f t="shared" si="5"/>
        <v>5207216010.27446-15403052471.9745j</v>
      </c>
      <c r="H48" s="5" t="e">
        <f t="shared" si="6"/>
        <v>#REF!</v>
      </c>
      <c r="I48" s="5" t="e">
        <f t="shared" si="7"/>
        <v>#REF!</v>
      </c>
      <c r="J48" s="10" t="e">
        <f t="shared" si="8"/>
        <v>#REF!</v>
      </c>
      <c r="K48" s="10" t="e">
        <f t="shared" si="9"/>
        <v>#REF!</v>
      </c>
      <c r="L48" s="10" t="e">
        <f t="shared" si="10"/>
        <v>#REF!</v>
      </c>
    </row>
    <row r="49" spans="1:12">
      <c r="A49" s="5">
        <f t="shared" si="11"/>
        <v>10</v>
      </c>
      <c r="B49" s="5" t="str">
        <f t="shared" si="0"/>
        <v>62.8318530717959</v>
      </c>
      <c r="C49" s="5" t="str">
        <f t="shared" si="1"/>
        <v>6.28318530717959E-11j</v>
      </c>
      <c r="D49" s="5" t="str">
        <f t="shared" si="2"/>
        <v>6.28318530717959E-11j</v>
      </c>
      <c r="E49" s="5" t="e">
        <f t="shared" si="3"/>
        <v>#REF!</v>
      </c>
      <c r="F49" s="5" t="str">
        <f t="shared" si="4"/>
        <v>6.28318530717959E-50j</v>
      </c>
      <c r="G49" s="5" t="str">
        <f t="shared" si="5"/>
        <v>4355197994.48015-14195619689.6666j</v>
      </c>
      <c r="H49" s="5" t="e">
        <f t="shared" si="6"/>
        <v>#REF!</v>
      </c>
      <c r="I49" s="5" t="e">
        <f t="shared" si="7"/>
        <v>#REF!</v>
      </c>
      <c r="J49" s="10" t="e">
        <f t="shared" si="8"/>
        <v>#REF!</v>
      </c>
      <c r="K49" s="10" t="e">
        <f t="shared" si="9"/>
        <v>#REF!</v>
      </c>
      <c r="L49" s="10" t="e">
        <f t="shared" si="10"/>
        <v>#REF!</v>
      </c>
    </row>
    <row r="50" spans="1:12">
      <c r="A50" s="5">
        <f t="shared" si="11"/>
        <v>20</v>
      </c>
      <c r="B50" s="5" t="str">
        <f t="shared" si="0"/>
        <v>125.663706143592</v>
      </c>
      <c r="C50" s="5" t="str">
        <f t="shared" si="1"/>
        <v>1.25663706143592E-10j</v>
      </c>
      <c r="D50" s="5" t="str">
        <f t="shared" si="2"/>
        <v>1.25663706143592E-10j</v>
      </c>
      <c r="E50" s="5" t="e">
        <f t="shared" si="3"/>
        <v>#REF!</v>
      </c>
      <c r="F50" s="5" t="str">
        <f t="shared" si="4"/>
        <v>1.25663706143592E-49j</v>
      </c>
      <c r="G50" s="5" t="str">
        <f t="shared" si="5"/>
        <v>1216548955.60617-7716180770.4515j</v>
      </c>
      <c r="H50" s="5" t="e">
        <f t="shared" si="6"/>
        <v>#REF!</v>
      </c>
      <c r="I50" s="5" t="e">
        <f t="shared" si="7"/>
        <v>#REF!</v>
      </c>
      <c r="J50" s="10" t="e">
        <f t="shared" si="8"/>
        <v>#REF!</v>
      </c>
      <c r="K50" s="10" t="e">
        <f t="shared" si="9"/>
        <v>#REF!</v>
      </c>
      <c r="L50" s="10" t="e">
        <f t="shared" si="10"/>
        <v>#REF!</v>
      </c>
    </row>
    <row r="51" spans="1:12">
      <c r="A51" s="5">
        <f t="shared" si="11"/>
        <v>30</v>
      </c>
      <c r="B51" s="5" t="str">
        <f t="shared" si="0"/>
        <v>188.495559215388</v>
      </c>
      <c r="C51" s="5" t="str">
        <f t="shared" si="1"/>
        <v>1.88495559215388E-10j</v>
      </c>
      <c r="D51" s="5" t="str">
        <f t="shared" si="2"/>
        <v>1.88495559215388E-10j</v>
      </c>
      <c r="E51" s="5" t="e">
        <f t="shared" si="3"/>
        <v>#REF!</v>
      </c>
      <c r="F51" s="5" t="str">
        <f t="shared" si="4"/>
        <v>1.88495559215388E-49j</v>
      </c>
      <c r="G51" s="5" t="str">
        <f t="shared" si="5"/>
        <v>552792461.188806-5231910209.67086j</v>
      </c>
      <c r="H51" s="5" t="e">
        <f t="shared" si="6"/>
        <v>#REF!</v>
      </c>
      <c r="I51" s="5" t="e">
        <f t="shared" si="7"/>
        <v>#REF!</v>
      </c>
      <c r="J51" s="10" t="e">
        <f t="shared" si="8"/>
        <v>#REF!</v>
      </c>
      <c r="K51" s="10" t="e">
        <f t="shared" si="9"/>
        <v>#REF!</v>
      </c>
      <c r="L51" s="10" t="e">
        <f t="shared" si="10"/>
        <v>#REF!</v>
      </c>
    </row>
    <row r="52" spans="1:12">
      <c r="A52" s="5">
        <f t="shared" si="11"/>
        <v>40</v>
      </c>
      <c r="B52" s="5" t="str">
        <f t="shared" si="0"/>
        <v>251.327412287183</v>
      </c>
      <c r="C52" s="5" t="str">
        <f t="shared" si="1"/>
        <v>2.51327412287183E-10j</v>
      </c>
      <c r="D52" s="5" t="str">
        <f t="shared" si="2"/>
        <v>2.51327412287183E-10j</v>
      </c>
      <c r="E52" s="5" t="e">
        <f t="shared" si="3"/>
        <v>#REF!</v>
      </c>
      <c r="F52" s="5" t="str">
        <f t="shared" si="4"/>
        <v>2.51327412287183E-49j</v>
      </c>
      <c r="G52" s="5" t="str">
        <f t="shared" si="5"/>
        <v>313405387.807448-3947713361.5276j</v>
      </c>
      <c r="H52" s="5" t="e">
        <f t="shared" si="6"/>
        <v>#REF!</v>
      </c>
      <c r="I52" s="5" t="e">
        <f t="shared" si="7"/>
        <v>#REF!</v>
      </c>
      <c r="J52" s="10" t="e">
        <f t="shared" si="8"/>
        <v>#REF!</v>
      </c>
      <c r="K52" s="10" t="e">
        <f t="shared" si="9"/>
        <v>#REF!</v>
      </c>
      <c r="L52" s="10" t="e">
        <f t="shared" si="10"/>
        <v>#REF!</v>
      </c>
    </row>
    <row r="53" spans="1:12">
      <c r="A53" s="5">
        <f t="shared" si="11"/>
        <v>50</v>
      </c>
      <c r="B53" s="5" t="str">
        <f t="shared" si="0"/>
        <v>314.159265358979</v>
      </c>
      <c r="C53" s="5" t="str">
        <f t="shared" si="1"/>
        <v>3.14159265358979E-10j</v>
      </c>
      <c r="D53" s="5" t="str">
        <f t="shared" si="2"/>
        <v>3.14159265358979E-10j</v>
      </c>
      <c r="E53" s="5" t="e">
        <f t="shared" si="3"/>
        <v>#REF!</v>
      </c>
      <c r="F53" s="5" t="str">
        <f t="shared" si="4"/>
        <v>3.14159265358979E-49j</v>
      </c>
      <c r="G53" s="5" t="str">
        <f t="shared" si="5"/>
        <v>201316983.18392-3167083432.45738j</v>
      </c>
      <c r="H53" s="5" t="e">
        <f t="shared" si="6"/>
        <v>#REF!</v>
      </c>
      <c r="I53" s="5" t="e">
        <f t="shared" si="7"/>
        <v>#REF!</v>
      </c>
      <c r="J53" s="10" t="e">
        <f t="shared" si="8"/>
        <v>#REF!</v>
      </c>
      <c r="K53" s="10" t="e">
        <f t="shared" si="9"/>
        <v>#REF!</v>
      </c>
      <c r="L53" s="10" t="e">
        <f t="shared" si="10"/>
        <v>#REF!</v>
      </c>
    </row>
    <row r="54" spans="1:12">
      <c r="A54" s="5">
        <f t="shared" si="11"/>
        <v>60</v>
      </c>
      <c r="B54" s="5" t="str">
        <f t="shared" ref="B54:B85" si="12">COMPLEX(2*PI()*A54,0,"j")</f>
        <v>376.991118430775</v>
      </c>
      <c r="C54" s="5" t="str">
        <f t="shared" ref="C54:C85" si="13">IMPRODUCT(B54,$F$3)</f>
        <v>3.76991118430775E-10j</v>
      </c>
      <c r="D54" s="5" t="str">
        <f t="shared" ref="D54:D85" si="14">IMPRODUCT(B54,$F$5)</f>
        <v>3.76991118430775E-10j</v>
      </c>
      <c r="E54" s="5" t="e">
        <f t="shared" ref="E54:E85" si="15">IMPRODUCT(B54,$F$7)</f>
        <v>#REF!</v>
      </c>
      <c r="F54" s="5" t="str">
        <f t="shared" ref="F54:F85" si="16">IMPRODUCT(B54,$F$9)</f>
        <v>3.76991118430775E-49j</v>
      </c>
      <c r="G54" s="5" t="str">
        <f t="shared" ref="G54:G85" si="17">IMDIV(COMPLEX(1,0,"j"),IMSUM(IMDIV(COMPLEX(1,0,"j"),$F$2),C54,IMDIV(COMPLEX(1,0,"j"),IMSUM($F$4,IMDIV(COMPLEX(1,0,"j"),D54)))))</f>
        <v>140083347.375696-2643294779.57912j</v>
      </c>
      <c r="H54" s="5" t="e">
        <f t="shared" ref="H54:H85" si="18">IMDIV(COMPLEX(1,0,"j"),IMSUM(IMDIV(COMPLEX(1,0,"j"),$F$10),IMDIV(COMPLEX(1,0,"j"),$F$6),E54,IMDIV(COMPLEX(1,0,"j"),IMSUM($F$8,IMDIV(COMPLEX(1,0,"j"),F54)))))</f>
        <v>#REF!</v>
      </c>
      <c r="I54" s="5" t="e">
        <f t="shared" ref="I54:I85" si="19">IMPRODUCT(IMDIV(H54,IMSUM(G54,H54)),IMSUM(COMPLEX(1,0,"j"),IMPRODUCT($F$13,G54)))</f>
        <v>#REF!</v>
      </c>
      <c r="J54" s="10" t="e">
        <f t="shared" ref="J54:J85" si="20">20*LOG(IMABS(I54))</f>
        <v>#REF!</v>
      </c>
      <c r="K54" s="10" t="e">
        <f t="shared" ref="K54:K85" si="21">DEGREES(IMARGUMENT(I54))</f>
        <v>#REF!</v>
      </c>
      <c r="L54" s="10" t="e">
        <f t="shared" si="10"/>
        <v>#REF!</v>
      </c>
    </row>
    <row r="55" spans="1:12">
      <c r="A55" s="5">
        <f t="shared" si="11"/>
        <v>70.000000000000014</v>
      </c>
      <c r="B55" s="5" t="str">
        <f t="shared" si="12"/>
        <v>439.822971502571</v>
      </c>
      <c r="C55" s="5" t="str">
        <f t="shared" si="13"/>
        <v>4.39822971502571E-10j</v>
      </c>
      <c r="D55" s="5" t="str">
        <f t="shared" si="14"/>
        <v>4.39822971502571E-10j</v>
      </c>
      <c r="E55" s="5" t="e">
        <f t="shared" si="15"/>
        <v>#REF!</v>
      </c>
      <c r="F55" s="5" t="str">
        <f t="shared" si="16"/>
        <v>4.39822971502571E-49j</v>
      </c>
      <c r="G55" s="5" t="str">
        <f t="shared" si="17"/>
        <v>103042786.519005-2267785891.97385j</v>
      </c>
      <c r="H55" s="5" t="e">
        <f t="shared" si="18"/>
        <v>#REF!</v>
      </c>
      <c r="I55" s="5" t="e">
        <f t="shared" si="19"/>
        <v>#REF!</v>
      </c>
      <c r="J55" s="10" t="e">
        <f t="shared" si="20"/>
        <v>#REF!</v>
      </c>
      <c r="K55" s="10" t="e">
        <f t="shared" si="21"/>
        <v>#REF!</v>
      </c>
      <c r="L55" s="10" t="e">
        <f t="shared" si="10"/>
        <v>#REF!</v>
      </c>
    </row>
    <row r="56" spans="1:12">
      <c r="A56" s="5">
        <f t="shared" si="11"/>
        <v>80</v>
      </c>
      <c r="B56" s="5" t="str">
        <f t="shared" si="12"/>
        <v>502.654824574367</v>
      </c>
      <c r="C56" s="5" t="str">
        <f t="shared" si="13"/>
        <v>5.02654824574367E-10j</v>
      </c>
      <c r="D56" s="5" t="str">
        <f t="shared" si="14"/>
        <v>5.02654824574367E-10j</v>
      </c>
      <c r="E56" s="5" t="e">
        <f t="shared" si="15"/>
        <v>#REF!</v>
      </c>
      <c r="F56" s="5" t="str">
        <f t="shared" si="16"/>
        <v>5.02654824574367E-49j</v>
      </c>
      <c r="G56" s="5" t="str">
        <f t="shared" si="17"/>
        <v>78954084.6189848-1985510400.80057j</v>
      </c>
      <c r="H56" s="5" t="e">
        <f t="shared" si="18"/>
        <v>#REF!</v>
      </c>
      <c r="I56" s="5" t="e">
        <f t="shared" si="19"/>
        <v>#REF!</v>
      </c>
      <c r="J56" s="10" t="e">
        <f t="shared" si="20"/>
        <v>#REF!</v>
      </c>
      <c r="K56" s="10" t="e">
        <f t="shared" si="21"/>
        <v>#REF!</v>
      </c>
      <c r="L56" s="10" t="e">
        <f t="shared" si="10"/>
        <v>#REF!</v>
      </c>
    </row>
    <row r="57" spans="1:12">
      <c r="A57" s="5">
        <f t="shared" si="11"/>
        <v>90</v>
      </c>
      <c r="B57" s="5" t="str">
        <f t="shared" si="12"/>
        <v>565.486677646163</v>
      </c>
      <c r="C57" s="5" t="str">
        <f t="shared" si="13"/>
        <v>5.65486677646163E-10j</v>
      </c>
      <c r="D57" s="5" t="str">
        <f t="shared" si="14"/>
        <v>5.65486677646163E-10j</v>
      </c>
      <c r="E57" s="5" t="e">
        <f t="shared" si="15"/>
        <v>#REF!</v>
      </c>
      <c r="F57" s="5" t="str">
        <f t="shared" si="16"/>
        <v>5.65486677646163E-49j</v>
      </c>
      <c r="G57" s="5" t="str">
        <f t="shared" si="17"/>
        <v>62417080.4214234-1765629074.61492j</v>
      </c>
      <c r="H57" s="5" t="e">
        <f t="shared" si="18"/>
        <v>#REF!</v>
      </c>
      <c r="I57" s="5" t="e">
        <f t="shared" si="19"/>
        <v>#REF!</v>
      </c>
      <c r="J57" s="10" t="e">
        <f t="shared" si="20"/>
        <v>#REF!</v>
      </c>
      <c r="K57" s="10" t="e">
        <f t="shared" si="21"/>
        <v>#REF!</v>
      </c>
      <c r="L57" s="10" t="e">
        <f t="shared" si="10"/>
        <v>#REF!</v>
      </c>
    </row>
    <row r="58" spans="1:12">
      <c r="A58" s="5">
        <f t="shared" si="11"/>
        <v>100</v>
      </c>
      <c r="B58" s="5" t="str">
        <f t="shared" si="12"/>
        <v>628.318530717959</v>
      </c>
      <c r="C58" s="5" t="str">
        <f t="shared" si="13"/>
        <v>6.28318530717959E-10j</v>
      </c>
      <c r="D58" s="5" t="str">
        <f t="shared" si="14"/>
        <v>6.28318530717959E-10j</v>
      </c>
      <c r="E58" s="5" t="e">
        <f t="shared" si="15"/>
        <v>#REF!</v>
      </c>
      <c r="F58" s="5" t="str">
        <f t="shared" si="16"/>
        <v>6.28318530717959E-49j</v>
      </c>
      <c r="G58" s="5" t="str">
        <f t="shared" si="17"/>
        <v>50577325.112114-1589537175.99925j</v>
      </c>
      <c r="H58" s="5" t="e">
        <f t="shared" si="18"/>
        <v>#REF!</v>
      </c>
      <c r="I58" s="5" t="e">
        <f t="shared" si="19"/>
        <v>#REF!</v>
      </c>
      <c r="J58" s="10" t="e">
        <f t="shared" si="20"/>
        <v>#REF!</v>
      </c>
      <c r="K58" s="10" t="e">
        <f t="shared" si="21"/>
        <v>#REF!</v>
      </c>
      <c r="L58" s="10" t="e">
        <f t="shared" si="10"/>
        <v>#REF!</v>
      </c>
    </row>
    <row r="59" spans="1:12">
      <c r="A59" s="5">
        <f t="shared" si="11"/>
        <v>200</v>
      </c>
      <c r="B59" s="5" t="str">
        <f t="shared" si="12"/>
        <v>1256.63706143592</v>
      </c>
      <c r="C59" s="5" t="str">
        <f t="shared" si="13"/>
        <v>1.25663706143592E-09j</v>
      </c>
      <c r="D59" s="5" t="str">
        <f t="shared" si="14"/>
        <v>1.25663706143592E-09j</v>
      </c>
      <c r="E59" s="5" t="e">
        <f t="shared" si="15"/>
        <v>#REF!</v>
      </c>
      <c r="F59" s="5" t="str">
        <f t="shared" si="16"/>
        <v>1.25663706143592E-48j</v>
      </c>
      <c r="G59" s="5" t="str">
        <f t="shared" si="17"/>
        <v>12659937.0203145-795522858.799617j</v>
      </c>
      <c r="H59" s="5" t="e">
        <f t="shared" si="18"/>
        <v>#REF!</v>
      </c>
      <c r="I59" s="5" t="e">
        <f t="shared" si="19"/>
        <v>#REF!</v>
      </c>
      <c r="J59" s="10" t="e">
        <f t="shared" si="20"/>
        <v>#REF!</v>
      </c>
      <c r="K59" s="10" t="e">
        <f t="shared" si="21"/>
        <v>#REF!</v>
      </c>
      <c r="L59" s="10" t="e">
        <f t="shared" si="10"/>
        <v>#REF!</v>
      </c>
    </row>
    <row r="60" spans="1:12">
      <c r="A60" s="5">
        <f t="shared" si="11"/>
        <v>300</v>
      </c>
      <c r="B60" s="5" t="str">
        <f t="shared" si="12"/>
        <v>1884.95559215388</v>
      </c>
      <c r="C60" s="5" t="str">
        <f t="shared" si="13"/>
        <v>1.88495559215388E-09j</v>
      </c>
      <c r="D60" s="5" t="str">
        <f t="shared" si="14"/>
        <v>1.88495559215388E-09j</v>
      </c>
      <c r="E60" s="5" t="e">
        <f t="shared" si="15"/>
        <v>#REF!</v>
      </c>
      <c r="F60" s="5" t="str">
        <f t="shared" si="16"/>
        <v>1.88495559215388E-48j</v>
      </c>
      <c r="G60" s="5" t="str">
        <f t="shared" si="17"/>
        <v>5627925.07843876-530441834.928584j</v>
      </c>
      <c r="H60" s="5" t="e">
        <f t="shared" si="18"/>
        <v>#REF!</v>
      </c>
      <c r="I60" s="5" t="e">
        <f t="shared" si="19"/>
        <v>#REF!</v>
      </c>
      <c r="J60" s="10" t="e">
        <f t="shared" si="20"/>
        <v>#REF!</v>
      </c>
      <c r="K60" s="10" t="e">
        <f t="shared" si="21"/>
        <v>#REF!</v>
      </c>
      <c r="L60" s="10" t="e">
        <f t="shared" si="10"/>
        <v>#REF!</v>
      </c>
    </row>
    <row r="61" spans="1:12">
      <c r="A61" s="5">
        <f t="shared" si="11"/>
        <v>400</v>
      </c>
      <c r="B61" s="5" t="str">
        <f t="shared" si="12"/>
        <v>2513.27412287183</v>
      </c>
      <c r="C61" s="5" t="str">
        <f t="shared" si="13"/>
        <v>2.51327412287183E-09j</v>
      </c>
      <c r="D61" s="5" t="str">
        <f t="shared" si="14"/>
        <v>2.51327412287183E-09j</v>
      </c>
      <c r="E61" s="5" t="e">
        <f t="shared" si="15"/>
        <v>#REF!</v>
      </c>
      <c r="F61" s="5" t="str">
        <f t="shared" si="16"/>
        <v>2.51327412287183E-48j</v>
      </c>
      <c r="G61" s="5" t="str">
        <f t="shared" si="17"/>
        <v>3165961.19950146-397855865.4809j</v>
      </c>
      <c r="H61" s="5" t="e">
        <f t="shared" si="18"/>
        <v>#REF!</v>
      </c>
      <c r="I61" s="5" t="e">
        <f t="shared" si="19"/>
        <v>#REF!</v>
      </c>
      <c r="J61" s="10" t="e">
        <f t="shared" si="20"/>
        <v>#REF!</v>
      </c>
      <c r="K61" s="10" t="e">
        <f t="shared" si="21"/>
        <v>#REF!</v>
      </c>
      <c r="L61" s="10" t="e">
        <f t="shared" si="10"/>
        <v>#REF!</v>
      </c>
    </row>
    <row r="62" spans="1:12">
      <c r="A62" s="5">
        <f t="shared" si="11"/>
        <v>500</v>
      </c>
      <c r="B62" s="5" t="str">
        <f t="shared" si="12"/>
        <v>3141.59265358979</v>
      </c>
      <c r="C62" s="5" t="str">
        <f t="shared" si="13"/>
        <v>3.14159265358979E-09j</v>
      </c>
      <c r="D62" s="5" t="str">
        <f t="shared" si="14"/>
        <v>3.14159265358979E-09j</v>
      </c>
      <c r="E62" s="5" t="e">
        <f t="shared" si="15"/>
        <v>#REF!</v>
      </c>
      <c r="F62" s="5" t="str">
        <f t="shared" si="16"/>
        <v>3.14159265358979E-48j</v>
      </c>
      <c r="G62" s="5" t="str">
        <f t="shared" si="17"/>
        <v>2026290.22433424-318293761.527537j</v>
      </c>
      <c r="H62" s="5" t="e">
        <f t="shared" si="18"/>
        <v>#REF!</v>
      </c>
      <c r="I62" s="5" t="e">
        <f t="shared" si="19"/>
        <v>#REF!</v>
      </c>
      <c r="J62" s="10" t="e">
        <f t="shared" si="20"/>
        <v>#REF!</v>
      </c>
      <c r="K62" s="10" t="e">
        <f t="shared" si="21"/>
        <v>#REF!</v>
      </c>
      <c r="L62" s="10" t="e">
        <f t="shared" si="10"/>
        <v>#REF!</v>
      </c>
    </row>
    <row r="63" spans="1:12">
      <c r="A63" s="5">
        <f t="shared" si="11"/>
        <v>600</v>
      </c>
      <c r="B63" s="5" t="str">
        <f t="shared" si="12"/>
        <v>3769.91118430775</v>
      </c>
      <c r="C63" s="5" t="str">
        <f t="shared" si="13"/>
        <v>3.76991118430775E-09j</v>
      </c>
      <c r="D63" s="5" t="str">
        <f t="shared" si="14"/>
        <v>3.76991118430775E-09j</v>
      </c>
      <c r="E63" s="5" t="e">
        <f t="shared" si="15"/>
        <v>#REF!</v>
      </c>
      <c r="F63" s="5" t="str">
        <f t="shared" si="16"/>
        <v>3.76991118430775E-48j</v>
      </c>
      <c r="G63" s="5" t="str">
        <f t="shared" si="17"/>
        <v>1407174.30437813-265248906.891759j</v>
      </c>
      <c r="H63" s="5" t="e">
        <f t="shared" si="18"/>
        <v>#REF!</v>
      </c>
      <c r="I63" s="5" t="e">
        <f t="shared" si="19"/>
        <v>#REF!</v>
      </c>
      <c r="J63" s="10" t="e">
        <f t="shared" si="20"/>
        <v>#REF!</v>
      </c>
      <c r="K63" s="10" t="e">
        <f t="shared" si="21"/>
        <v>#REF!</v>
      </c>
      <c r="L63" s="10" t="e">
        <f t="shared" si="10"/>
        <v>#REF!</v>
      </c>
    </row>
    <row r="64" spans="1:12">
      <c r="A64" s="5">
        <f t="shared" si="11"/>
        <v>700.00000000000011</v>
      </c>
      <c r="B64" s="5" t="str">
        <f t="shared" si="12"/>
        <v>4398.22971502571</v>
      </c>
      <c r="C64" s="5" t="str">
        <f t="shared" si="13"/>
        <v>4.39822971502571E-09j</v>
      </c>
      <c r="D64" s="5" t="str">
        <f t="shared" si="14"/>
        <v>4.39822971502571E-09j</v>
      </c>
      <c r="E64" s="5" t="e">
        <f t="shared" si="15"/>
        <v>#REF!</v>
      </c>
      <c r="F64" s="5" t="str">
        <f t="shared" si="16"/>
        <v>4.39822971502571E-48j</v>
      </c>
      <c r="G64" s="5" t="str">
        <f t="shared" si="17"/>
        <v>1033854.89008052-227358327.886243j</v>
      </c>
      <c r="H64" s="5" t="e">
        <f t="shared" si="18"/>
        <v>#REF!</v>
      </c>
      <c r="I64" s="5" t="e">
        <f t="shared" si="19"/>
        <v>#REF!</v>
      </c>
      <c r="J64" s="10" t="e">
        <f t="shared" si="20"/>
        <v>#REF!</v>
      </c>
      <c r="K64" s="10" t="e">
        <f t="shared" si="21"/>
        <v>#REF!</v>
      </c>
      <c r="L64" s="10" t="e">
        <f t="shared" si="10"/>
        <v>#REF!</v>
      </c>
    </row>
    <row r="65" spans="1:12">
      <c r="A65" s="5">
        <f t="shared" si="11"/>
        <v>800</v>
      </c>
      <c r="B65" s="5" t="str">
        <f t="shared" si="12"/>
        <v>5026.54824574367</v>
      </c>
      <c r="C65" s="5" t="str">
        <f t="shared" si="13"/>
        <v>5.02654824574367E-09j</v>
      </c>
      <c r="D65" s="5" t="str">
        <f t="shared" si="14"/>
        <v>5.02654824574367E-09j</v>
      </c>
      <c r="E65" s="5" t="e">
        <f t="shared" si="15"/>
        <v>#REF!</v>
      </c>
      <c r="F65" s="5" t="str">
        <f t="shared" si="16"/>
        <v>5.02654824574367E-48j</v>
      </c>
      <c r="G65" s="5" t="str">
        <f t="shared" si="17"/>
        <v>791551.383718028-198939742.015936j</v>
      </c>
      <c r="H65" s="5" t="e">
        <f t="shared" si="18"/>
        <v>#REF!</v>
      </c>
      <c r="I65" s="5" t="e">
        <f t="shared" si="19"/>
        <v>#REF!</v>
      </c>
      <c r="J65" s="10" t="e">
        <f t="shared" si="20"/>
        <v>#REF!</v>
      </c>
      <c r="K65" s="10" t="e">
        <f t="shared" si="21"/>
        <v>#REF!</v>
      </c>
      <c r="L65" s="10" t="e">
        <f t="shared" si="10"/>
        <v>#REF!</v>
      </c>
    </row>
    <row r="66" spans="1:12">
      <c r="A66" s="5">
        <f t="shared" si="11"/>
        <v>900</v>
      </c>
      <c r="B66" s="5" t="str">
        <f t="shared" si="12"/>
        <v>5654.86677646163</v>
      </c>
      <c r="C66" s="5" t="str">
        <f t="shared" si="13"/>
        <v>5.65486677646163E-09j</v>
      </c>
      <c r="D66" s="5" t="str">
        <f t="shared" si="14"/>
        <v>5.65486677646163E-09j</v>
      </c>
      <c r="E66" s="5" t="e">
        <f t="shared" si="15"/>
        <v>#REF!</v>
      </c>
      <c r="F66" s="5" t="str">
        <f t="shared" si="16"/>
        <v>5.65486677646163E-48j</v>
      </c>
      <c r="G66" s="5" t="str">
        <f t="shared" si="17"/>
        <v>625426.692302178-176836060.667211j</v>
      </c>
      <c r="H66" s="5" t="e">
        <f t="shared" si="18"/>
        <v>#REF!</v>
      </c>
      <c r="I66" s="5" t="e">
        <f t="shared" si="19"/>
        <v>#REF!</v>
      </c>
      <c r="J66" s="10" t="e">
        <f t="shared" si="20"/>
        <v>#REF!</v>
      </c>
      <c r="K66" s="10" t="e">
        <f t="shared" si="21"/>
        <v>#REF!</v>
      </c>
      <c r="L66" s="10" t="e">
        <f t="shared" si="10"/>
        <v>#REF!</v>
      </c>
    </row>
    <row r="67" spans="1:12">
      <c r="A67" s="5">
        <f t="shared" si="11"/>
        <v>1000</v>
      </c>
      <c r="B67" s="5" t="str">
        <f t="shared" si="12"/>
        <v>6283.18530717959</v>
      </c>
      <c r="C67" s="5" t="str">
        <f t="shared" si="13"/>
        <v>6.28318530717959E-09j</v>
      </c>
      <c r="D67" s="5" t="str">
        <f t="shared" si="14"/>
        <v>6.28318530717959E-09j</v>
      </c>
      <c r="E67" s="5" t="e">
        <f t="shared" si="15"/>
        <v>#REF!</v>
      </c>
      <c r="F67" s="5" t="str">
        <f t="shared" si="16"/>
        <v>6.28318530717959E-48j</v>
      </c>
      <c r="G67" s="5" t="str">
        <f t="shared" si="17"/>
        <v>506597.577245753-159152927.405713j</v>
      </c>
      <c r="H67" s="5" t="e">
        <f t="shared" si="18"/>
        <v>#REF!</v>
      </c>
      <c r="I67" s="5" t="e">
        <f t="shared" si="19"/>
        <v>#REF!</v>
      </c>
      <c r="J67" s="10" t="e">
        <f t="shared" si="20"/>
        <v>#REF!</v>
      </c>
      <c r="K67" s="10" t="e">
        <f t="shared" si="21"/>
        <v>#REF!</v>
      </c>
      <c r="L67" s="10" t="e">
        <f t="shared" si="10"/>
        <v>#REF!</v>
      </c>
    </row>
    <row r="68" spans="1:12">
      <c r="A68" s="5">
        <f t="shared" si="11"/>
        <v>2000</v>
      </c>
      <c r="B68" s="5" t="str">
        <f t="shared" si="12"/>
        <v>12566.3706143592</v>
      </c>
      <c r="C68" s="5" t="str">
        <f t="shared" si="13"/>
        <v>1.25663706143592E-08j</v>
      </c>
      <c r="D68" s="5" t="str">
        <f t="shared" si="14"/>
        <v>1.25663706143592E-08j</v>
      </c>
      <c r="E68" s="5" t="e">
        <f t="shared" si="15"/>
        <v>#REF!</v>
      </c>
      <c r="F68" s="5" t="str">
        <f t="shared" si="16"/>
        <v>1.25663706143592E-47j</v>
      </c>
      <c r="G68" s="5" t="str">
        <f t="shared" si="17"/>
        <v>126650.958235771-79577219.5819198j</v>
      </c>
      <c r="H68" s="5" t="e">
        <f t="shared" si="18"/>
        <v>#REF!</v>
      </c>
      <c r="I68" s="5" t="e">
        <f t="shared" si="19"/>
        <v>#REF!</v>
      </c>
      <c r="J68" s="10" t="e">
        <f t="shared" si="20"/>
        <v>#REF!</v>
      </c>
      <c r="K68" s="10" t="e">
        <f t="shared" si="21"/>
        <v>#REF!</v>
      </c>
      <c r="L68" s="10" t="e">
        <f t="shared" si="10"/>
        <v>#REF!</v>
      </c>
    </row>
    <row r="69" spans="1:12">
      <c r="A69" s="5">
        <f t="shared" si="11"/>
        <v>3000</v>
      </c>
      <c r="B69" s="5" t="str">
        <f t="shared" si="12"/>
        <v>18849.5559215388</v>
      </c>
      <c r="C69" s="5" t="str">
        <f t="shared" si="13"/>
        <v>1.88495559215388E-08j</v>
      </c>
      <c r="D69" s="5" t="str">
        <f t="shared" si="14"/>
        <v>1.88495559215388E-08j</v>
      </c>
      <c r="E69" s="5" t="e">
        <f t="shared" si="15"/>
        <v>#REF!</v>
      </c>
      <c r="F69" s="5" t="str">
        <f t="shared" si="16"/>
        <v>1.88495559215388E-47j</v>
      </c>
      <c r="G69" s="5" t="str">
        <f t="shared" si="17"/>
        <v>56289.4434914897-53051573.0411114j</v>
      </c>
      <c r="H69" s="5" t="e">
        <f t="shared" si="18"/>
        <v>#REF!</v>
      </c>
      <c r="I69" s="5" t="e">
        <f t="shared" si="19"/>
        <v>#REF!</v>
      </c>
      <c r="J69" s="10" t="e">
        <f t="shared" si="20"/>
        <v>#REF!</v>
      </c>
      <c r="K69" s="10" t="e">
        <f t="shared" si="21"/>
        <v>#REF!</v>
      </c>
      <c r="L69" s="10" t="e">
        <f t="shared" si="10"/>
        <v>#REF!</v>
      </c>
    </row>
    <row r="70" spans="1:12">
      <c r="A70" s="5">
        <f t="shared" si="11"/>
        <v>4000</v>
      </c>
      <c r="B70" s="5" t="str">
        <f t="shared" si="12"/>
        <v>25132.7412287183</v>
      </c>
      <c r="C70" s="5" t="str">
        <f t="shared" si="13"/>
        <v>2.51327412287183E-08j</v>
      </c>
      <c r="D70" s="5" t="str">
        <f t="shared" si="14"/>
        <v>2.51327412287183E-08j</v>
      </c>
      <c r="E70" s="5" t="e">
        <f t="shared" si="15"/>
        <v>#REF!</v>
      </c>
      <c r="F70" s="5" t="str">
        <f t="shared" si="16"/>
        <v>2.51327412287183E-47j</v>
      </c>
      <c r="G70" s="5" t="str">
        <f t="shared" si="17"/>
        <v>31662.837305803-39788704.2773688j</v>
      </c>
      <c r="H70" s="5" t="e">
        <f t="shared" si="18"/>
        <v>#REF!</v>
      </c>
      <c r="I70" s="5" t="e">
        <f t="shared" si="19"/>
        <v>#REF!</v>
      </c>
      <c r="J70" s="10" t="e">
        <f t="shared" si="20"/>
        <v>#REF!</v>
      </c>
      <c r="K70" s="10" t="e">
        <f t="shared" si="21"/>
        <v>#REF!</v>
      </c>
      <c r="L70" s="10" t="e">
        <f t="shared" si="10"/>
        <v>#REF!</v>
      </c>
    </row>
    <row r="71" spans="1:12">
      <c r="A71" s="5">
        <f t="shared" si="11"/>
        <v>5000</v>
      </c>
      <c r="B71" s="5" t="str">
        <f t="shared" si="12"/>
        <v>31415.9265358979</v>
      </c>
      <c r="C71" s="5" t="str">
        <f t="shared" si="13"/>
        <v>3.14159265358979E-08j</v>
      </c>
      <c r="D71" s="5" t="str">
        <f t="shared" si="14"/>
        <v>3.14159265358979E-08j</v>
      </c>
      <c r="E71" s="5" t="e">
        <f t="shared" si="15"/>
        <v>#REF!</v>
      </c>
      <c r="F71" s="5" t="str">
        <f t="shared" si="16"/>
        <v>3.14159265358979E-47j</v>
      </c>
      <c r="G71" s="5" t="str">
        <f t="shared" si="17"/>
        <v>20264.2233827-31830972.492623j</v>
      </c>
      <c r="H71" s="5" t="e">
        <f t="shared" si="18"/>
        <v>#REF!</v>
      </c>
      <c r="I71" s="5" t="e">
        <f t="shared" si="19"/>
        <v>#REF!</v>
      </c>
      <c r="J71" s="10" t="e">
        <f t="shared" si="20"/>
        <v>#REF!</v>
      </c>
      <c r="K71" s="10" t="e">
        <f t="shared" si="21"/>
        <v>#REF!</v>
      </c>
      <c r="L71" s="10" t="e">
        <f t="shared" si="10"/>
        <v>#REF!</v>
      </c>
    </row>
    <row r="72" spans="1:12">
      <c r="A72" s="5">
        <f t="shared" si="11"/>
        <v>6000</v>
      </c>
      <c r="B72" s="5" t="str">
        <f t="shared" si="12"/>
        <v>37699.1118430775</v>
      </c>
      <c r="C72" s="5" t="str">
        <f t="shared" si="13"/>
        <v>3.76991118430775E-08j</v>
      </c>
      <c r="D72" s="5" t="str">
        <f t="shared" si="14"/>
        <v>3.76991118430775E-08j</v>
      </c>
      <c r="E72" s="5" t="e">
        <f t="shared" si="15"/>
        <v>#REF!</v>
      </c>
      <c r="F72" s="5" t="str">
        <f t="shared" si="16"/>
        <v>3.76991118430775E-47j</v>
      </c>
      <c r="G72" s="5" t="str">
        <f t="shared" si="17"/>
        <v>14072.3801809523-26525814.5166125j</v>
      </c>
      <c r="H72" s="5" t="e">
        <f t="shared" si="18"/>
        <v>#REF!</v>
      </c>
      <c r="I72" s="5" t="e">
        <f t="shared" si="19"/>
        <v>#REF!</v>
      </c>
      <c r="J72" s="10" t="e">
        <f t="shared" si="20"/>
        <v>#REF!</v>
      </c>
      <c r="K72" s="10" t="e">
        <f t="shared" si="21"/>
        <v>#REF!</v>
      </c>
      <c r="L72" s="10" t="e">
        <f t="shared" si="10"/>
        <v>#REF!</v>
      </c>
    </row>
    <row r="73" spans="1:12">
      <c r="A73" s="5">
        <f t="shared" si="11"/>
        <v>7000.0000000000009</v>
      </c>
      <c r="B73" s="5" t="str">
        <f t="shared" si="12"/>
        <v>43982.2971502571</v>
      </c>
      <c r="C73" s="5" t="str">
        <f t="shared" si="13"/>
        <v>4.39822971502571E-08j</v>
      </c>
      <c r="D73" s="5" t="str">
        <f t="shared" si="14"/>
        <v>4.39822971502571E-08j</v>
      </c>
      <c r="E73" s="5" t="e">
        <f t="shared" si="15"/>
        <v>#REF!</v>
      </c>
      <c r="F73" s="5" t="str">
        <f t="shared" si="16"/>
        <v>4.39822971502571E-47j</v>
      </c>
      <c r="G73" s="5" t="str">
        <f t="shared" si="17"/>
        <v>10338.8928160205-22736414.5649641j</v>
      </c>
      <c r="H73" s="5" t="e">
        <f t="shared" si="18"/>
        <v>#REF!</v>
      </c>
      <c r="I73" s="5" t="e">
        <f t="shared" si="19"/>
        <v>#REF!</v>
      </c>
      <c r="J73" s="10" t="e">
        <f t="shared" si="20"/>
        <v>#REF!</v>
      </c>
      <c r="K73" s="10" t="e">
        <f t="shared" si="21"/>
        <v>#REF!</v>
      </c>
      <c r="L73" s="10" t="e">
        <f t="shared" si="10"/>
        <v>#REF!</v>
      </c>
    </row>
    <row r="74" spans="1:12">
      <c r="A74" s="5">
        <f t="shared" si="11"/>
        <v>8000</v>
      </c>
      <c r="B74" s="5" t="str">
        <f t="shared" si="12"/>
        <v>50265.4824574367</v>
      </c>
      <c r="C74" s="5" t="str">
        <f t="shared" si="13"/>
        <v>5.02654824574367E-08j</v>
      </c>
      <c r="D74" s="5" t="str">
        <f t="shared" si="14"/>
        <v>5.02654824574367E-08j</v>
      </c>
      <c r="E74" s="5" t="e">
        <f t="shared" si="15"/>
        <v>#REF!</v>
      </c>
      <c r="F74" s="5" t="str">
        <f t="shared" si="16"/>
        <v>5.02654824574367E-47j</v>
      </c>
      <c r="G74" s="5" t="str">
        <f t="shared" si="17"/>
        <v>7915.71543565422-19894363.9495331j</v>
      </c>
      <c r="H74" s="5" t="e">
        <f t="shared" si="18"/>
        <v>#REF!</v>
      </c>
      <c r="I74" s="5" t="e">
        <f t="shared" si="19"/>
        <v>#REF!</v>
      </c>
      <c r="J74" s="10" t="e">
        <f t="shared" si="20"/>
        <v>#REF!</v>
      </c>
      <c r="K74" s="10" t="e">
        <f t="shared" si="21"/>
        <v>#REF!</v>
      </c>
      <c r="L74" s="10" t="e">
        <f t="shared" si="10"/>
        <v>#REF!</v>
      </c>
    </row>
    <row r="75" spans="1:12">
      <c r="A75" s="5">
        <f t="shared" si="11"/>
        <v>9000</v>
      </c>
      <c r="B75" s="5" t="str">
        <f t="shared" si="12"/>
        <v>56548.6677646163</v>
      </c>
      <c r="C75" s="5" t="str">
        <f t="shared" si="13"/>
        <v>5.65486677646163E-08j</v>
      </c>
      <c r="D75" s="5" t="str">
        <f t="shared" si="14"/>
        <v>5.65486677646163E-08j</v>
      </c>
      <c r="E75" s="5" t="e">
        <f t="shared" si="15"/>
        <v>#REF!</v>
      </c>
      <c r="F75" s="5" t="str">
        <f t="shared" si="16"/>
        <v>5.65486677646163E-47j</v>
      </c>
      <c r="G75" s="5" t="str">
        <f t="shared" si="17"/>
        <v>6254.39278067946-17683879.8007175j</v>
      </c>
      <c r="H75" s="5" t="e">
        <f t="shared" si="18"/>
        <v>#REF!</v>
      </c>
      <c r="I75" s="5" t="e">
        <f t="shared" si="19"/>
        <v>#REF!</v>
      </c>
      <c r="J75" s="10" t="e">
        <f t="shared" si="20"/>
        <v>#REF!</v>
      </c>
      <c r="K75" s="10" t="e">
        <f t="shared" si="21"/>
        <v>#REF!</v>
      </c>
      <c r="L75" s="10" t="e">
        <f t="shared" si="10"/>
        <v>#REF!</v>
      </c>
    </row>
    <row r="76" spans="1:12">
      <c r="A76" s="5">
        <f t="shared" si="11"/>
        <v>10000</v>
      </c>
      <c r="B76" s="5" t="str">
        <f t="shared" si="12"/>
        <v>62831.8530717959</v>
      </c>
      <c r="C76" s="5" t="str">
        <f t="shared" si="13"/>
        <v>6.28318530717959E-08j</v>
      </c>
      <c r="D76" s="5" t="str">
        <f t="shared" si="14"/>
        <v>6.28318530717959E-08j</v>
      </c>
      <c r="E76" s="5" t="e">
        <f t="shared" si="15"/>
        <v>#REF!</v>
      </c>
      <c r="F76" s="5" t="str">
        <f t="shared" si="16"/>
        <v>6.28318530717959E-47j</v>
      </c>
      <c r="G76" s="5" t="str">
        <f t="shared" si="17"/>
        <v>5066.05834800595-15915492.293469j</v>
      </c>
      <c r="H76" s="5" t="e">
        <f t="shared" si="18"/>
        <v>#REF!</v>
      </c>
      <c r="I76" s="5" t="e">
        <f t="shared" si="19"/>
        <v>#REF!</v>
      </c>
      <c r="J76" s="10" t="e">
        <f t="shared" si="20"/>
        <v>#REF!</v>
      </c>
      <c r="K76" s="10" t="e">
        <f t="shared" si="21"/>
        <v>#REF!</v>
      </c>
      <c r="L76" s="10" t="e">
        <f t="shared" si="10"/>
        <v>#REF!</v>
      </c>
    </row>
    <row r="77" spans="1:12">
      <c r="A77" s="5">
        <f t="shared" si="11"/>
        <v>20000</v>
      </c>
      <c r="B77" s="5" t="str">
        <f t="shared" si="12"/>
        <v>125663.706143592</v>
      </c>
      <c r="C77" s="5" t="str">
        <f t="shared" si="13"/>
        <v>1.25663706143592E-07j</v>
      </c>
      <c r="D77" s="5" t="str">
        <f t="shared" si="14"/>
        <v>1.25663706143592E-07j</v>
      </c>
      <c r="E77" s="5" t="e">
        <f t="shared" si="15"/>
        <v>#REF!</v>
      </c>
      <c r="F77" s="5" t="str">
        <f t="shared" si="16"/>
        <v>1.25663706143592E-46j</v>
      </c>
      <c r="G77" s="5" t="str">
        <f t="shared" si="17"/>
        <v>1266.51474339727-7957746.90262963j</v>
      </c>
      <c r="H77" s="5" t="e">
        <f t="shared" si="18"/>
        <v>#REF!</v>
      </c>
      <c r="I77" s="5" t="e">
        <f t="shared" si="19"/>
        <v>#REF!</v>
      </c>
      <c r="J77" s="10" t="e">
        <f t="shared" si="20"/>
        <v>#REF!</v>
      </c>
      <c r="K77" s="10" t="e">
        <f t="shared" si="21"/>
        <v>#REF!</v>
      </c>
      <c r="L77" s="10" t="e">
        <f t="shared" si="10"/>
        <v>#REF!</v>
      </c>
    </row>
    <row r="78" spans="1:12">
      <c r="A78" s="5">
        <f t="shared" si="11"/>
        <v>30000</v>
      </c>
      <c r="B78" s="5" t="str">
        <f t="shared" si="12"/>
        <v>188495.559215388</v>
      </c>
      <c r="C78" s="5" t="str">
        <f t="shared" si="13"/>
        <v>1.88495559215388E-07j</v>
      </c>
      <c r="D78" s="5" t="str">
        <f t="shared" si="14"/>
        <v>1.88495559215388E-07j</v>
      </c>
      <c r="E78" s="5" t="e">
        <f t="shared" si="15"/>
        <v>#REF!</v>
      </c>
      <c r="F78" s="5" t="str">
        <f t="shared" si="16"/>
        <v>1.88495559215388E-46j</v>
      </c>
      <c r="G78" s="5" t="str">
        <f t="shared" si="17"/>
        <v>562.895454381987-5305164.69507352j</v>
      </c>
      <c r="H78" s="5" t="e">
        <f t="shared" si="18"/>
        <v>#REF!</v>
      </c>
      <c r="I78" s="5" t="e">
        <f t="shared" si="19"/>
        <v>#REF!</v>
      </c>
      <c r="J78" s="10" t="e">
        <f t="shared" si="20"/>
        <v>#REF!</v>
      </c>
      <c r="K78" s="10" t="e">
        <f t="shared" si="21"/>
        <v>#REF!</v>
      </c>
      <c r="L78" s="10" t="e">
        <f t="shared" si="10"/>
        <v>#REF!</v>
      </c>
    </row>
    <row r="79" spans="1:12">
      <c r="A79" s="5">
        <f t="shared" si="11"/>
        <v>40000</v>
      </c>
      <c r="B79" s="5" t="str">
        <f t="shared" si="12"/>
        <v>251327.412287183</v>
      </c>
      <c r="C79" s="5" t="str">
        <f t="shared" si="13"/>
        <v>2.51327412287183E-07j</v>
      </c>
      <c r="D79" s="5" t="str">
        <f t="shared" si="14"/>
        <v>2.51327412287183E-07j</v>
      </c>
      <c r="E79" s="5" t="e">
        <f t="shared" si="15"/>
        <v>#REF!</v>
      </c>
      <c r="F79" s="5" t="str">
        <f t="shared" si="16"/>
        <v>2.51327412287183E-46j</v>
      </c>
      <c r="G79" s="5" t="str">
        <f t="shared" si="17"/>
        <v>316.628695624062-3978873.54580176j</v>
      </c>
      <c r="H79" s="5" t="e">
        <f t="shared" si="18"/>
        <v>#REF!</v>
      </c>
      <c r="I79" s="5" t="e">
        <f t="shared" si="19"/>
        <v>#REF!</v>
      </c>
      <c r="J79" s="10" t="e">
        <f t="shared" si="20"/>
        <v>#REF!</v>
      </c>
      <c r="K79" s="10" t="e">
        <f t="shared" si="21"/>
        <v>#REF!</v>
      </c>
      <c r="L79" s="10" t="e">
        <f t="shared" si="10"/>
        <v>#REF!</v>
      </c>
    </row>
    <row r="80" spans="1:12">
      <c r="A80" s="5">
        <f t="shared" si="11"/>
        <v>50000</v>
      </c>
      <c r="B80" s="5" t="str">
        <f t="shared" si="12"/>
        <v>314159.265358979</v>
      </c>
      <c r="C80" s="5" t="str">
        <f t="shared" si="13"/>
        <v>3.14159265358979E-07j</v>
      </c>
      <c r="D80" s="5" t="str">
        <f t="shared" si="14"/>
        <v>3.14159265358979E-07j</v>
      </c>
      <c r="E80" s="5" t="e">
        <f t="shared" si="15"/>
        <v>#REF!</v>
      </c>
      <c r="F80" s="5" t="str">
        <f t="shared" si="16"/>
        <v>3.14159265358979E-46j</v>
      </c>
      <c r="G80" s="5" t="str">
        <f t="shared" si="17"/>
        <v>202.642365950098-3183098.84571214j</v>
      </c>
      <c r="H80" s="5" t="e">
        <f t="shared" si="18"/>
        <v>#REF!</v>
      </c>
      <c r="I80" s="5" t="e">
        <f t="shared" si="19"/>
        <v>#REF!</v>
      </c>
      <c r="J80" s="10" t="e">
        <f t="shared" si="20"/>
        <v>#REF!</v>
      </c>
      <c r="K80" s="10" t="e">
        <f t="shared" si="21"/>
        <v>#REF!</v>
      </c>
      <c r="L80" s="10" t="e">
        <f t="shared" si="10"/>
        <v>#REF!</v>
      </c>
    </row>
    <row r="81" spans="1:12">
      <c r="A81" s="5">
        <f t="shared" si="11"/>
        <v>60000</v>
      </c>
      <c r="B81" s="5" t="str">
        <f t="shared" si="12"/>
        <v>376991.118430775</v>
      </c>
      <c r="C81" s="5" t="str">
        <f t="shared" si="13"/>
        <v>3.76991118430775E-07j</v>
      </c>
      <c r="D81" s="5" t="str">
        <f t="shared" si="14"/>
        <v>3.76991118430775E-07j</v>
      </c>
      <c r="E81" s="5" t="e">
        <f t="shared" si="15"/>
        <v>#REF!</v>
      </c>
      <c r="F81" s="5" t="str">
        <f t="shared" si="16"/>
        <v>3.76991118430775E-46j</v>
      </c>
      <c r="G81" s="5" t="str">
        <f t="shared" si="17"/>
        <v>140.72386552631-2652582.37553288j</v>
      </c>
      <c r="H81" s="5" t="e">
        <f t="shared" si="18"/>
        <v>#REF!</v>
      </c>
      <c r="I81" s="5" t="e">
        <f t="shared" si="19"/>
        <v>#REF!</v>
      </c>
      <c r="J81" s="10" t="e">
        <f t="shared" si="20"/>
        <v>#REF!</v>
      </c>
      <c r="K81" s="10" t="e">
        <f t="shared" si="21"/>
        <v>#REF!</v>
      </c>
      <c r="L81" s="10" t="e">
        <f t="shared" si="10"/>
        <v>#REF!</v>
      </c>
    </row>
    <row r="82" spans="1:12">
      <c r="A82" s="5">
        <f t="shared" si="11"/>
        <v>70000.000000000015</v>
      </c>
      <c r="B82" s="5" t="str">
        <f t="shared" si="12"/>
        <v>439822.971502571</v>
      </c>
      <c r="C82" s="5" t="str">
        <f t="shared" si="13"/>
        <v>4.39822971502571E-07j</v>
      </c>
      <c r="D82" s="5" t="str">
        <f t="shared" si="14"/>
        <v>4.39822971502571E-07j</v>
      </c>
      <c r="E82" s="5" t="e">
        <f t="shared" si="15"/>
        <v>#REF!</v>
      </c>
      <c r="F82" s="5" t="str">
        <f t="shared" si="16"/>
        <v>4.39822971502571E-46j</v>
      </c>
      <c r="G82" s="5" t="str">
        <f t="shared" si="17"/>
        <v>103.388962552943-2273642.0382932j</v>
      </c>
      <c r="H82" s="5" t="e">
        <f t="shared" si="18"/>
        <v>#REF!</v>
      </c>
      <c r="I82" s="5" t="e">
        <f t="shared" si="19"/>
        <v>#REF!</v>
      </c>
      <c r="J82" s="10" t="e">
        <f t="shared" si="20"/>
        <v>#REF!</v>
      </c>
      <c r="K82" s="10" t="e">
        <f t="shared" si="21"/>
        <v>#REF!</v>
      </c>
      <c r="L82" s="10" t="e">
        <f t="shared" si="10"/>
        <v>#REF!</v>
      </c>
    </row>
    <row r="83" spans="1:12">
      <c r="A83" s="5">
        <f t="shared" si="11"/>
        <v>80000</v>
      </c>
      <c r="B83" s="5" t="str">
        <f t="shared" si="12"/>
        <v>502654.824574367</v>
      </c>
      <c r="C83" s="5" t="str">
        <f t="shared" si="13"/>
        <v>5.02654824574367E-07j</v>
      </c>
      <c r="D83" s="5" t="str">
        <f t="shared" si="14"/>
        <v>5.02654824574367E-07j</v>
      </c>
      <c r="E83" s="5" t="e">
        <f t="shared" si="15"/>
        <v>#REF!</v>
      </c>
      <c r="F83" s="5" t="str">
        <f t="shared" si="16"/>
        <v>5.02654824574367E-46j</v>
      </c>
      <c r="G83" s="5" t="str">
        <f t="shared" si="17"/>
        <v>79.1571745169357-1989436.78471174j</v>
      </c>
      <c r="H83" s="5" t="e">
        <f t="shared" si="18"/>
        <v>#REF!</v>
      </c>
      <c r="I83" s="5" t="e">
        <f t="shared" si="19"/>
        <v>#REF!</v>
      </c>
      <c r="J83" s="10" t="e">
        <f t="shared" si="20"/>
        <v>#REF!</v>
      </c>
      <c r="K83" s="10" t="e">
        <f t="shared" si="21"/>
        <v>#REF!</v>
      </c>
      <c r="L83" s="10" t="e">
        <f t="shared" si="10"/>
        <v>#REF!</v>
      </c>
    </row>
    <row r="84" spans="1:12">
      <c r="A84" s="5">
        <f t="shared" si="11"/>
        <v>90000</v>
      </c>
      <c r="B84" s="5" t="str">
        <f t="shared" si="12"/>
        <v>565486.677646163</v>
      </c>
      <c r="C84" s="5" t="str">
        <f t="shared" si="13"/>
        <v>5.65486677646163E-07j</v>
      </c>
      <c r="D84" s="5" t="str">
        <f t="shared" si="14"/>
        <v>5.65486677646163E-07j</v>
      </c>
      <c r="E84" s="5" t="e">
        <f t="shared" si="15"/>
        <v>#REF!</v>
      </c>
      <c r="F84" s="5" t="str">
        <f t="shared" si="16"/>
        <v>5.65486677646163E-46j</v>
      </c>
      <c r="G84" s="5" t="str">
        <f t="shared" si="17"/>
        <v>62.5439403928298-1768388.25381156j</v>
      </c>
      <c r="H84" s="5" t="e">
        <f t="shared" si="18"/>
        <v>#REF!</v>
      </c>
      <c r="I84" s="5" t="e">
        <f t="shared" si="19"/>
        <v>#REF!</v>
      </c>
      <c r="J84" s="10" t="e">
        <f t="shared" si="20"/>
        <v>#REF!</v>
      </c>
      <c r="K84" s="10" t="e">
        <f t="shared" si="21"/>
        <v>#REF!</v>
      </c>
      <c r="L84" s="10" t="e">
        <f t="shared" si="10"/>
        <v>#REF!</v>
      </c>
    </row>
    <row r="85" spans="1:12">
      <c r="A85" s="5">
        <f t="shared" si="11"/>
        <v>100000</v>
      </c>
      <c r="B85" s="5" t="str">
        <f t="shared" si="12"/>
        <v>628318.530717959</v>
      </c>
      <c r="C85" s="5" t="str">
        <f t="shared" si="13"/>
        <v>6.28318530717959E-07j</v>
      </c>
      <c r="D85" s="5" t="str">
        <f t="shared" si="14"/>
        <v>6.28318530717959E-07j</v>
      </c>
      <c r="E85" s="5" t="e">
        <f t="shared" si="15"/>
        <v>#REF!</v>
      </c>
      <c r="F85" s="5" t="str">
        <f t="shared" si="16"/>
        <v>6.28318530717959E-46j</v>
      </c>
      <c r="G85" s="5" t="str">
        <f t="shared" si="17"/>
        <v>50.6605917377578-1591549.42890323j</v>
      </c>
      <c r="H85" s="5" t="e">
        <f t="shared" si="18"/>
        <v>#REF!</v>
      </c>
      <c r="I85" s="5" t="e">
        <f t="shared" si="19"/>
        <v>#REF!</v>
      </c>
      <c r="J85" s="10" t="e">
        <f t="shared" si="20"/>
        <v>#REF!</v>
      </c>
      <c r="K85" s="10" t="e">
        <f t="shared" si="21"/>
        <v>#REF!</v>
      </c>
      <c r="L85" s="10" t="e">
        <f t="shared" si="10"/>
        <v>#REF!</v>
      </c>
    </row>
    <row r="86" spans="1:12">
      <c r="A86" s="5">
        <f t="shared" si="11"/>
        <v>200000</v>
      </c>
      <c r="B86" s="5" t="str">
        <f t="shared" ref="B86:B112" si="22">COMPLEX(2*PI()*A86,0,"j")</f>
        <v>1256637.06143592</v>
      </c>
      <c r="C86" s="5" t="str">
        <f t="shared" ref="C86:C112" si="23">IMPRODUCT(B86,$F$3)</f>
        <v>1.25663706143592E-06j</v>
      </c>
      <c r="D86" s="5" t="str">
        <f t="shared" ref="D86:D112" si="24">IMPRODUCT(B86,$F$5)</f>
        <v>1.25663706143592E-06j</v>
      </c>
      <c r="E86" s="5" t="e">
        <f t="shared" ref="E86:E112" si="25">IMPRODUCT(B86,$F$7)</f>
        <v>#REF!</v>
      </c>
      <c r="F86" s="5" t="str">
        <f t="shared" ref="F86:F112" si="26">IMPRODUCT(B86,$F$9)</f>
        <v>1.25663706143592E-45j</v>
      </c>
      <c r="G86" s="5" t="str">
        <f t="shared" ref="G86:G112" si="27">IMDIV(COMPLEX(1,0,"j"),IMSUM(IMDIV(COMPLEX(1,0,"j"),$F$2),C86,IMDIV(COMPLEX(1,0,"j"),IMSUM($F$4,IMDIV(COMPLEX(1,0,"j"),D86)))))</f>
        <v>12.6651479500789-795774.715207508j</v>
      </c>
      <c r="H86" s="5" t="e">
        <f t="shared" ref="H86:H112" si="28">IMDIV(COMPLEX(1,0,"j"),IMSUM(IMDIV(COMPLEX(1,0,"j"),$F$10),IMDIV(COMPLEX(1,0,"j"),$F$6),E86,IMDIV(COMPLEX(1,0,"j"),IMSUM($F$8,IMDIV(COMPLEX(1,0,"j"),F86)))))</f>
        <v>#REF!</v>
      </c>
      <c r="I86" s="5" t="e">
        <f t="shared" ref="I86:I112" si="29">IMPRODUCT(IMDIV(H86,IMSUM(G86,H86)),IMSUM(COMPLEX(1,0,"j"),IMPRODUCT($F$13,G86)))</f>
        <v>#REF!</v>
      </c>
      <c r="J86" s="10" t="e">
        <f t="shared" ref="J86:J112" si="30">20*LOG(IMABS(I86))</f>
        <v>#REF!</v>
      </c>
      <c r="K86" s="10" t="e">
        <f t="shared" ref="K86:K112" si="31">DEGREES(IMARGUMENT(I86))</f>
        <v>#REF!</v>
      </c>
      <c r="L86" s="10" t="e">
        <f t="shared" si="10"/>
        <v>#REF!</v>
      </c>
    </row>
    <row r="87" spans="1:12">
      <c r="A87" s="5">
        <f t="shared" si="11"/>
        <v>300000</v>
      </c>
      <c r="B87" s="5" t="str">
        <f t="shared" si="22"/>
        <v>1884955.59215388</v>
      </c>
      <c r="C87" s="5" t="str">
        <f t="shared" si="23"/>
        <v>1.88495559215388E-06j</v>
      </c>
      <c r="D87" s="5" t="str">
        <f t="shared" si="24"/>
        <v>1.88495559215388E-06j</v>
      </c>
      <c r="E87" s="5" t="e">
        <f t="shared" si="25"/>
        <v>#REF!</v>
      </c>
      <c r="F87" s="5" t="str">
        <f t="shared" si="26"/>
        <v>1.88495559215388E-45j</v>
      </c>
      <c r="G87" s="5" t="str">
        <f t="shared" si="27"/>
        <v>5.62895464576675-530516.476898327j</v>
      </c>
      <c r="H87" s="5" t="e">
        <f t="shared" si="28"/>
        <v>#REF!</v>
      </c>
      <c r="I87" s="5" t="e">
        <f t="shared" si="29"/>
        <v>#REF!</v>
      </c>
      <c r="J87" s="10" t="e">
        <f t="shared" si="30"/>
        <v>#REF!</v>
      </c>
      <c r="K87" s="10" t="e">
        <f t="shared" si="31"/>
        <v>#REF!</v>
      </c>
      <c r="L87" s="10" t="e">
        <f t="shared" ref="L87:L112" si="32">K87</f>
        <v>#REF!</v>
      </c>
    </row>
    <row r="88" spans="1:12">
      <c r="A88" s="5">
        <f t="shared" si="11"/>
        <v>400000</v>
      </c>
      <c r="B88" s="5" t="str">
        <f t="shared" si="22"/>
        <v>2513274.12287183</v>
      </c>
      <c r="C88" s="5" t="str">
        <f t="shared" si="23"/>
        <v>2.51327412287183E-06j</v>
      </c>
      <c r="D88" s="5" t="str">
        <f t="shared" si="24"/>
        <v>2.51327412287183E-06j</v>
      </c>
      <c r="E88" s="5" t="e">
        <f t="shared" si="25"/>
        <v>#REF!</v>
      </c>
      <c r="F88" s="5" t="str">
        <f t="shared" si="26"/>
        <v>2.51327412287183E-45j</v>
      </c>
      <c r="G88" s="5" t="str">
        <f t="shared" si="27"/>
        <v>3.16628698849724-397887.357698243j</v>
      </c>
      <c r="H88" s="5" t="e">
        <f t="shared" si="28"/>
        <v>#REF!</v>
      </c>
      <c r="I88" s="5" t="e">
        <f t="shared" si="29"/>
        <v>#REF!</v>
      </c>
      <c r="J88" s="10" t="e">
        <f t="shared" si="30"/>
        <v>#REF!</v>
      </c>
      <c r="K88" s="10" t="e">
        <f t="shared" si="31"/>
        <v>#REF!</v>
      </c>
      <c r="L88" s="10" t="e">
        <f t="shared" si="32"/>
        <v>#REF!</v>
      </c>
    </row>
    <row r="89" spans="1:12">
      <c r="A89" s="5">
        <f t="shared" si="11"/>
        <v>500000</v>
      </c>
      <c r="B89" s="5" t="str">
        <f t="shared" si="22"/>
        <v>3141592.65358979</v>
      </c>
      <c r="C89" s="5" t="str">
        <f t="shared" si="23"/>
        <v>3.14159265358979E-06j</v>
      </c>
      <c r="D89" s="5" t="str">
        <f t="shared" si="24"/>
        <v>3.14159265358979E-06j</v>
      </c>
      <c r="E89" s="5" t="e">
        <f t="shared" si="25"/>
        <v>#REF!</v>
      </c>
      <c r="F89" s="5" t="str">
        <f t="shared" si="26"/>
        <v>3.14159265358979E-45j</v>
      </c>
      <c r="G89" s="5" t="str">
        <f t="shared" si="27"/>
        <v>2.02642367271331-318309.886167665j</v>
      </c>
      <c r="H89" s="5" t="e">
        <f t="shared" si="28"/>
        <v>#REF!</v>
      </c>
      <c r="I89" s="5" t="e">
        <f t="shared" si="29"/>
        <v>#REF!</v>
      </c>
      <c r="J89" s="10" t="e">
        <f t="shared" si="30"/>
        <v>#REF!</v>
      </c>
      <c r="K89" s="10" t="e">
        <f t="shared" si="31"/>
        <v>#REF!</v>
      </c>
      <c r="L89" s="10" t="e">
        <f t="shared" si="32"/>
        <v>#REF!</v>
      </c>
    </row>
    <row r="90" spans="1:12">
      <c r="A90" s="5">
        <f t="shared" si="11"/>
        <v>600000</v>
      </c>
      <c r="B90" s="5" t="str">
        <f t="shared" si="22"/>
        <v>3769911.18430775</v>
      </c>
      <c r="C90" s="5" t="str">
        <f t="shared" si="23"/>
        <v>3.76991118430775E-06j</v>
      </c>
      <c r="D90" s="5" t="str">
        <f t="shared" si="24"/>
        <v>3.76991118430775E-06j</v>
      </c>
      <c r="E90" s="5" t="e">
        <f t="shared" si="25"/>
        <v>#REF!</v>
      </c>
      <c r="F90" s="5" t="str">
        <f t="shared" si="26"/>
        <v>3.76991118430775E-45j</v>
      </c>
      <c r="G90" s="5" t="str">
        <f t="shared" si="27"/>
        <v>1.40723866163477-265258.23847716j</v>
      </c>
      <c r="H90" s="5" t="e">
        <f t="shared" si="28"/>
        <v>#REF!</v>
      </c>
      <c r="I90" s="5" t="e">
        <f t="shared" si="29"/>
        <v>#REF!</v>
      </c>
      <c r="J90" s="10" t="e">
        <f t="shared" si="30"/>
        <v>#REF!</v>
      </c>
      <c r="K90" s="10" t="e">
        <f t="shared" si="31"/>
        <v>#REF!</v>
      </c>
      <c r="L90" s="10" t="e">
        <f t="shared" si="32"/>
        <v>#REF!</v>
      </c>
    </row>
    <row r="91" spans="1:12">
      <c r="A91" s="5">
        <f t="shared" si="11"/>
        <v>700000.00000000012</v>
      </c>
      <c r="B91" s="5" t="str">
        <f t="shared" si="22"/>
        <v>4398229.71502571</v>
      </c>
      <c r="C91" s="5" t="str">
        <f t="shared" si="23"/>
        <v>4.39822971502571E-06j</v>
      </c>
      <c r="D91" s="5" t="str">
        <f t="shared" si="24"/>
        <v>4.39822971502571E-06j</v>
      </c>
      <c r="E91" s="5" t="e">
        <f t="shared" si="25"/>
        <v>#REF!</v>
      </c>
      <c r="F91" s="5" t="str">
        <f t="shared" si="26"/>
        <v>4.39822971502571E-45j</v>
      </c>
      <c r="G91" s="5" t="str">
        <f t="shared" si="27"/>
        <v>1.0338896289687-227364.204411116j</v>
      </c>
      <c r="H91" s="5" t="e">
        <f t="shared" si="28"/>
        <v>#REF!</v>
      </c>
      <c r="I91" s="5" t="e">
        <f t="shared" si="29"/>
        <v>#REF!</v>
      </c>
      <c r="J91" s="10" t="e">
        <f t="shared" si="30"/>
        <v>#REF!</v>
      </c>
      <c r="K91" s="10" t="e">
        <f t="shared" si="31"/>
        <v>#REF!</v>
      </c>
      <c r="L91" s="10" t="e">
        <f t="shared" si="32"/>
        <v>#REF!</v>
      </c>
    </row>
    <row r="92" spans="1:12">
      <c r="A92" s="5">
        <f t="shared" si="11"/>
        <v>800000</v>
      </c>
      <c r="B92" s="5" t="str">
        <f t="shared" si="22"/>
        <v>5026548.24574367</v>
      </c>
      <c r="C92" s="5" t="str">
        <f t="shared" si="23"/>
        <v>5.02654824574367E-06j</v>
      </c>
      <c r="D92" s="5" t="str">
        <f t="shared" si="24"/>
        <v>5.02654824574367E-06j</v>
      </c>
      <c r="E92" s="5" t="e">
        <f t="shared" si="25"/>
        <v>#REF!</v>
      </c>
      <c r="F92" s="5" t="str">
        <f t="shared" si="26"/>
        <v>5.02654824574367E-45j</v>
      </c>
      <c r="G92" s="5" t="str">
        <f t="shared" si="27"/>
        <v>0.7915717471854-198943.678860932j</v>
      </c>
      <c r="H92" s="5" t="e">
        <f t="shared" si="28"/>
        <v>#REF!</v>
      </c>
      <c r="I92" s="5" t="e">
        <f t="shared" si="29"/>
        <v>#REF!</v>
      </c>
      <c r="J92" s="10" t="e">
        <f t="shared" si="30"/>
        <v>#REF!</v>
      </c>
      <c r="K92" s="10" t="e">
        <f t="shared" si="31"/>
        <v>#REF!</v>
      </c>
      <c r="L92" s="10" t="e">
        <f t="shared" si="32"/>
        <v>#REF!</v>
      </c>
    </row>
    <row r="93" spans="1:12">
      <c r="A93" s="5">
        <f t="shared" si="11"/>
        <v>900000</v>
      </c>
      <c r="B93" s="5" t="str">
        <f t="shared" si="22"/>
        <v>5654866.77646163</v>
      </c>
      <c r="C93" s="5" t="str">
        <f t="shared" si="23"/>
        <v>5.65486677646163E-06j</v>
      </c>
      <c r="D93" s="5" t="str">
        <f t="shared" si="24"/>
        <v>5.65486677646163E-06j</v>
      </c>
      <c r="E93" s="5" t="e">
        <f t="shared" si="25"/>
        <v>#REF!</v>
      </c>
      <c r="F93" s="5" t="str">
        <f t="shared" si="26"/>
        <v>5.65486677646163E-45j</v>
      </c>
      <c r="G93" s="5" t="str">
        <f t="shared" si="27"/>
        <v>0.625439405186902-176838.825654896j</v>
      </c>
      <c r="H93" s="5" t="e">
        <f t="shared" si="28"/>
        <v>#REF!</v>
      </c>
      <c r="I93" s="5" t="e">
        <f t="shared" si="29"/>
        <v>#REF!</v>
      </c>
      <c r="J93" s="10" t="e">
        <f t="shared" si="30"/>
        <v>#REF!</v>
      </c>
      <c r="K93" s="10" t="e">
        <f t="shared" si="31"/>
        <v>#REF!</v>
      </c>
      <c r="L93" s="10" t="e">
        <f t="shared" si="32"/>
        <v>#REF!</v>
      </c>
    </row>
    <row r="94" spans="1:12">
      <c r="A94" s="5">
        <f t="shared" si="11"/>
        <v>1000000</v>
      </c>
      <c r="B94" s="5" t="str">
        <f t="shared" si="22"/>
        <v>6283185.30717959</v>
      </c>
      <c r="C94" s="5" t="str">
        <f t="shared" si="23"/>
        <v>6.28318530717959E-06j</v>
      </c>
      <c r="D94" s="5" t="str">
        <f t="shared" si="24"/>
        <v>6.28318530717959E-06j</v>
      </c>
      <c r="E94" s="5" t="e">
        <f t="shared" si="25"/>
        <v>#REF!</v>
      </c>
      <c r="F94" s="5" t="str">
        <f t="shared" si="26"/>
        <v>6.28318530717959E-45j</v>
      </c>
      <c r="G94" s="5" t="str">
        <f t="shared" si="27"/>
        <v>0.506605918203347-159154.943089879j</v>
      </c>
      <c r="H94" s="5" t="e">
        <f t="shared" si="28"/>
        <v>#REF!</v>
      </c>
      <c r="I94" s="5" t="e">
        <f t="shared" si="29"/>
        <v>#REF!</v>
      </c>
      <c r="J94" s="10" t="e">
        <f t="shared" si="30"/>
        <v>#REF!</v>
      </c>
      <c r="K94" s="10" t="e">
        <f t="shared" si="31"/>
        <v>#REF!</v>
      </c>
      <c r="L94" s="10" t="e">
        <f t="shared" si="32"/>
        <v>#REF!</v>
      </c>
    </row>
    <row r="95" spans="1:12">
      <c r="A95" s="5">
        <f t="shared" ref="A95:A112" si="33">A86*10</f>
        <v>2000000</v>
      </c>
      <c r="B95" s="5" t="str">
        <f t="shared" si="22"/>
        <v>12566370.6143592</v>
      </c>
      <c r="C95" s="5" t="str">
        <f t="shared" si="23"/>
        <v>0.0000125663706143592j</v>
      </c>
      <c r="D95" s="5" t="str">
        <f t="shared" si="24"/>
        <v>0.0000125663706143592j</v>
      </c>
      <c r="E95" s="5" t="e">
        <f t="shared" si="25"/>
        <v>#REF!</v>
      </c>
      <c r="F95" s="5" t="str">
        <f t="shared" si="26"/>
        <v>1.25663706143592E-44j</v>
      </c>
      <c r="G95" s="5" t="str">
        <f t="shared" si="27"/>
        <v>0.1266514795524-79577.4715456953j</v>
      </c>
      <c r="H95" s="5" t="e">
        <f t="shared" si="28"/>
        <v>#REF!</v>
      </c>
      <c r="I95" s="5" t="e">
        <f t="shared" si="29"/>
        <v>#REF!</v>
      </c>
      <c r="J95" s="10" t="e">
        <f t="shared" si="30"/>
        <v>#REF!</v>
      </c>
      <c r="K95" s="10" t="e">
        <f t="shared" si="31"/>
        <v>#REF!</v>
      </c>
      <c r="L95" s="10" t="e">
        <f t="shared" si="32"/>
        <v>#REF!</v>
      </c>
    </row>
    <row r="96" spans="1:12">
      <c r="A96" s="5">
        <f t="shared" si="33"/>
        <v>3000000</v>
      </c>
      <c r="B96" s="5" t="str">
        <f t="shared" si="22"/>
        <v>18849555.9215388</v>
      </c>
      <c r="C96" s="5" t="str">
        <f t="shared" si="23"/>
        <v>0.0000188495559215388j</v>
      </c>
      <c r="D96" s="5" t="str">
        <f t="shared" si="24"/>
        <v>0.0000188495559215388j</v>
      </c>
      <c r="E96" s="5" t="e">
        <f t="shared" si="25"/>
        <v>#REF!</v>
      </c>
      <c r="F96" s="5" t="str">
        <f t="shared" si="26"/>
        <v>1.88495559215388E-44j</v>
      </c>
      <c r="G96" s="5" t="str">
        <f t="shared" si="27"/>
        <v>0.0562895464678623-53051.6476972237j</v>
      </c>
      <c r="H96" s="5" t="e">
        <f t="shared" si="28"/>
        <v>#REF!</v>
      </c>
      <c r="I96" s="5" t="e">
        <f t="shared" si="29"/>
        <v>#REF!</v>
      </c>
      <c r="J96" s="10" t="e">
        <f t="shared" si="30"/>
        <v>#REF!</v>
      </c>
      <c r="K96" s="10" t="e">
        <f t="shared" si="31"/>
        <v>#REF!</v>
      </c>
      <c r="L96" s="10" t="e">
        <f t="shared" si="32"/>
        <v>#REF!</v>
      </c>
    </row>
    <row r="97" spans="1:12">
      <c r="A97" s="5">
        <f t="shared" si="33"/>
        <v>4000000</v>
      </c>
      <c r="B97" s="5" t="str">
        <f t="shared" si="22"/>
        <v>25132741.2287183</v>
      </c>
      <c r="C97" s="5" t="str">
        <f t="shared" si="23"/>
        <v>0.0000251327412287183j</v>
      </c>
      <c r="D97" s="5" t="str">
        <f t="shared" si="24"/>
        <v>0.0000251327412287183j</v>
      </c>
      <c r="E97" s="5" t="e">
        <f t="shared" si="25"/>
        <v>#REF!</v>
      </c>
      <c r="F97" s="5" t="str">
        <f t="shared" si="26"/>
        <v>2.51327412287183E-44j</v>
      </c>
      <c r="G97" s="5" t="str">
        <f t="shared" si="27"/>
        <v>0.031662869888198-39788.7357729424j</v>
      </c>
      <c r="H97" s="5" t="e">
        <f t="shared" si="28"/>
        <v>#REF!</v>
      </c>
      <c r="I97" s="5" t="e">
        <f t="shared" si="29"/>
        <v>#REF!</v>
      </c>
      <c r="J97" s="10" t="e">
        <f t="shared" si="30"/>
        <v>#REF!</v>
      </c>
      <c r="K97" s="10" t="e">
        <f t="shared" si="31"/>
        <v>#REF!</v>
      </c>
      <c r="L97" s="10" t="e">
        <f t="shared" si="32"/>
        <v>#REF!</v>
      </c>
    </row>
    <row r="98" spans="1:12">
      <c r="A98" s="5">
        <f t="shared" si="33"/>
        <v>5000000</v>
      </c>
      <c r="B98" s="5" t="str">
        <f t="shared" si="22"/>
        <v>31415926.5358979</v>
      </c>
      <c r="C98" s="5" t="str">
        <f t="shared" si="23"/>
        <v>0.0000314159265358979j</v>
      </c>
      <c r="D98" s="5" t="str">
        <f t="shared" si="24"/>
        <v>0.0000314159265358979j</v>
      </c>
      <c r="E98" s="5" t="e">
        <f t="shared" si="25"/>
        <v>#REF!</v>
      </c>
      <c r="F98" s="5" t="str">
        <f t="shared" si="26"/>
        <v>3.14159265358979E-44j</v>
      </c>
      <c r="G98" s="5" t="str">
        <f t="shared" si="27"/>
        <v>0.0202642367284542-31830.988618363j</v>
      </c>
      <c r="H98" s="5" t="e">
        <f t="shared" si="28"/>
        <v>#REF!</v>
      </c>
      <c r="I98" s="5" t="e">
        <f t="shared" si="29"/>
        <v>#REF!</v>
      </c>
      <c r="J98" s="10" t="e">
        <f t="shared" si="30"/>
        <v>#REF!</v>
      </c>
      <c r="K98" s="10" t="e">
        <f t="shared" si="31"/>
        <v>#REF!</v>
      </c>
      <c r="L98" s="10" t="e">
        <f t="shared" si="32"/>
        <v>#REF!</v>
      </c>
    </row>
    <row r="99" spans="1:12">
      <c r="A99" s="5">
        <f t="shared" si="33"/>
        <v>6000000</v>
      </c>
      <c r="B99" s="5" t="str">
        <f t="shared" si="22"/>
        <v>37699111.8430775</v>
      </c>
      <c r="C99" s="5" t="str">
        <f t="shared" si="23"/>
        <v>0.0000376991118430775j</v>
      </c>
      <c r="D99" s="5" t="str">
        <f t="shared" si="24"/>
        <v>0.0000376991118430775j</v>
      </c>
      <c r="E99" s="5" t="e">
        <f t="shared" si="25"/>
        <v>#REF!</v>
      </c>
      <c r="F99" s="5" t="str">
        <f t="shared" si="26"/>
        <v>3.76991118430775E-44j</v>
      </c>
      <c r="G99" s="5" t="str">
        <f t="shared" si="27"/>
        <v>0.0140723866169849-26525.8238486399j</v>
      </c>
      <c r="H99" s="5" t="e">
        <f t="shared" si="28"/>
        <v>#REF!</v>
      </c>
      <c r="I99" s="5" t="e">
        <f t="shared" si="29"/>
        <v>#REF!</v>
      </c>
      <c r="J99" s="10" t="e">
        <f t="shared" si="30"/>
        <v>#REF!</v>
      </c>
      <c r="K99" s="10" t="e">
        <f t="shared" si="31"/>
        <v>#REF!</v>
      </c>
      <c r="L99" s="10" t="e">
        <f t="shared" si="32"/>
        <v>#REF!</v>
      </c>
    </row>
    <row r="100" spans="1:12">
      <c r="A100" s="5">
        <f t="shared" si="33"/>
        <v>7000000.0000000009</v>
      </c>
      <c r="B100" s="5" t="str">
        <f t="shared" si="22"/>
        <v>43982297.1502571</v>
      </c>
      <c r="C100" s="5" t="str">
        <f t="shared" si="23"/>
        <v>0.0000439822971502571j</v>
      </c>
      <c r="D100" s="5" t="str">
        <f t="shared" si="24"/>
        <v>0.0000439822971502571j</v>
      </c>
      <c r="E100" s="5" t="e">
        <f t="shared" si="25"/>
        <v>#REF!</v>
      </c>
      <c r="F100" s="5" t="str">
        <f t="shared" si="26"/>
        <v>4.39822971502571E-44j</v>
      </c>
      <c r="G100" s="5" t="str">
        <f t="shared" si="27"/>
        <v>0.010338896290031-22736.4204416934j</v>
      </c>
      <c r="H100" s="5" t="e">
        <f t="shared" si="28"/>
        <v>#REF!</v>
      </c>
      <c r="I100" s="5" t="e">
        <f t="shared" si="29"/>
        <v>#REF!</v>
      </c>
      <c r="J100" s="10" t="e">
        <f t="shared" si="30"/>
        <v>#REF!</v>
      </c>
      <c r="K100" s="10" t="e">
        <f t="shared" si="31"/>
        <v>#REF!</v>
      </c>
      <c r="L100" s="10" t="e">
        <f t="shared" si="32"/>
        <v>#REF!</v>
      </c>
    </row>
    <row r="101" spans="1:12">
      <c r="A101" s="5">
        <f t="shared" si="33"/>
        <v>8000000</v>
      </c>
      <c r="B101" s="5" t="str">
        <f t="shared" si="22"/>
        <v>50265482.4574367</v>
      </c>
      <c r="C101" s="5" t="str">
        <f t="shared" si="23"/>
        <v>0.0000502654824574367j</v>
      </c>
      <c r="D101" s="5" t="str">
        <f t="shared" si="24"/>
        <v>0.0000502654824574367j</v>
      </c>
      <c r="E101" s="5" t="e">
        <f t="shared" si="25"/>
        <v>#REF!</v>
      </c>
      <c r="F101" s="5" t="str">
        <f t="shared" si="26"/>
        <v>5.02654824574367E-44j</v>
      </c>
      <c r="G101" s="5" t="str">
        <f t="shared" si="27"/>
        <v>0.0079157174720556-19894.367886483j</v>
      </c>
      <c r="H101" s="5" t="e">
        <f t="shared" si="28"/>
        <v>#REF!</v>
      </c>
      <c r="I101" s="5" t="e">
        <f t="shared" si="29"/>
        <v>#REF!</v>
      </c>
      <c r="J101" s="10" t="e">
        <f t="shared" si="30"/>
        <v>#REF!</v>
      </c>
      <c r="K101" s="10" t="e">
        <f t="shared" si="31"/>
        <v>#REF!</v>
      </c>
      <c r="L101" s="10" t="e">
        <f t="shared" si="32"/>
        <v>#REF!</v>
      </c>
    </row>
    <row r="102" spans="1:12">
      <c r="A102" s="5">
        <f t="shared" si="33"/>
        <v>9000000</v>
      </c>
      <c r="B102" s="5" t="str">
        <f t="shared" si="22"/>
        <v>56548667.7646163</v>
      </c>
      <c r="C102" s="5" t="str">
        <f t="shared" si="23"/>
        <v>0.0000565486677646163j</v>
      </c>
      <c r="D102" s="5" t="str">
        <f t="shared" si="24"/>
        <v>0.0000565486677646163j</v>
      </c>
      <c r="E102" s="5" t="e">
        <f t="shared" si="25"/>
        <v>#REF!</v>
      </c>
      <c r="F102" s="5" t="str">
        <f t="shared" si="26"/>
        <v>5.65486677646163E-44j</v>
      </c>
      <c r="G102" s="5" t="str">
        <f t="shared" si="27"/>
        <v>0.00625439405199488-17683.8825657634j</v>
      </c>
      <c r="H102" s="5" t="e">
        <f t="shared" si="28"/>
        <v>#REF!</v>
      </c>
      <c r="I102" s="5" t="e">
        <f t="shared" si="29"/>
        <v>#REF!</v>
      </c>
      <c r="J102" s="10" t="e">
        <f t="shared" si="30"/>
        <v>#REF!</v>
      </c>
      <c r="K102" s="10" t="e">
        <f t="shared" si="31"/>
        <v>#REF!</v>
      </c>
      <c r="L102" s="10" t="e">
        <f t="shared" si="32"/>
        <v>#REF!</v>
      </c>
    </row>
    <row r="103" spans="1:12">
      <c r="A103" s="5">
        <f t="shared" si="33"/>
        <v>10000000</v>
      </c>
      <c r="B103" s="5" t="str">
        <f t="shared" si="22"/>
        <v>62831853.0717959</v>
      </c>
      <c r="C103" s="5" t="str">
        <f t="shared" si="23"/>
        <v>0.0000628318530717959j</v>
      </c>
      <c r="D103" s="5" t="str">
        <f t="shared" si="24"/>
        <v>0.0000628318530717959j</v>
      </c>
      <c r="E103" s="5" t="e">
        <f t="shared" si="25"/>
        <v>#REF!</v>
      </c>
      <c r="F103" s="5" t="str">
        <f t="shared" si="26"/>
        <v>6.28318530717959E-44j</v>
      </c>
      <c r="G103" s="5" t="str">
        <f t="shared" si="27"/>
        <v>0.00506605918211604-15915.4943091875j</v>
      </c>
      <c r="H103" s="5" t="e">
        <f t="shared" si="28"/>
        <v>#REF!</v>
      </c>
      <c r="I103" s="5" t="e">
        <f t="shared" si="29"/>
        <v>#REF!</v>
      </c>
      <c r="J103" s="10" t="e">
        <f t="shared" si="30"/>
        <v>#REF!</v>
      </c>
      <c r="K103" s="10" t="e">
        <f t="shared" si="31"/>
        <v>#REF!</v>
      </c>
      <c r="L103" s="10" t="e">
        <f t="shared" si="32"/>
        <v>#REF!</v>
      </c>
    </row>
    <row r="104" spans="1:12">
      <c r="A104" s="5">
        <f t="shared" si="33"/>
        <v>20000000</v>
      </c>
      <c r="B104" s="5" t="str">
        <f t="shared" si="22"/>
        <v>125663706.143592</v>
      </c>
      <c r="C104" s="5" t="str">
        <f t="shared" si="23"/>
        <v>0.000125663706143592j</v>
      </c>
      <c r="D104" s="5" t="str">
        <f t="shared" si="24"/>
        <v>0.000125663706143592j</v>
      </c>
      <c r="E104" s="5" t="e">
        <f t="shared" si="25"/>
        <v>#REF!</v>
      </c>
      <c r="F104" s="5" t="str">
        <f t="shared" si="26"/>
        <v>1.25663706143592E-43j</v>
      </c>
      <c r="G104" s="5" t="str">
        <f t="shared" si="27"/>
        <v>0.00126651479552916-7957.74715459449j</v>
      </c>
      <c r="H104" s="5" t="e">
        <f t="shared" si="28"/>
        <v>#REF!</v>
      </c>
      <c r="I104" s="5" t="e">
        <f t="shared" si="29"/>
        <v>#REF!</v>
      </c>
      <c r="J104" s="10" t="e">
        <f t="shared" si="30"/>
        <v>#REF!</v>
      </c>
      <c r="K104" s="10" t="e">
        <f t="shared" si="31"/>
        <v>#REF!</v>
      </c>
      <c r="L104" s="10" t="e">
        <f t="shared" si="32"/>
        <v>#REF!</v>
      </c>
    </row>
    <row r="105" spans="1:12">
      <c r="A105" s="5">
        <f t="shared" si="33"/>
        <v>30000000</v>
      </c>
      <c r="B105" s="5" t="str">
        <f t="shared" si="22"/>
        <v>188495559.215388</v>
      </c>
      <c r="C105" s="5" t="str">
        <f t="shared" si="23"/>
        <v>0.000188495559215388j</v>
      </c>
      <c r="D105" s="5" t="str">
        <f t="shared" si="24"/>
        <v>0.000188495559215388j</v>
      </c>
      <c r="E105" s="5" t="e">
        <f t="shared" si="25"/>
        <v>#REF!</v>
      </c>
      <c r="F105" s="5" t="str">
        <f t="shared" si="26"/>
        <v>1.88495559215388E-43j</v>
      </c>
      <c r="G105" s="5" t="str">
        <f t="shared" si="27"/>
        <v>0.000562895464679639-5305.16476972974j</v>
      </c>
      <c r="H105" s="5" t="e">
        <f t="shared" si="28"/>
        <v>#REF!</v>
      </c>
      <c r="I105" s="5" t="e">
        <f t="shared" si="29"/>
        <v>#REF!</v>
      </c>
      <c r="J105" s="10" t="e">
        <f t="shared" si="30"/>
        <v>#REF!</v>
      </c>
      <c r="K105" s="10" t="e">
        <f t="shared" si="31"/>
        <v>#REF!</v>
      </c>
      <c r="L105" s="10" t="e">
        <f t="shared" si="32"/>
        <v>#REF!</v>
      </c>
    </row>
    <row r="106" spans="1:12">
      <c r="A106" s="5">
        <f t="shared" si="33"/>
        <v>40000000</v>
      </c>
      <c r="B106" s="5" t="str">
        <f t="shared" si="22"/>
        <v>251327412.287183</v>
      </c>
      <c r="C106" s="5" t="str">
        <f t="shared" si="23"/>
        <v>0.000251327412287183j</v>
      </c>
      <c r="D106" s="5" t="str">
        <f t="shared" si="24"/>
        <v>0.000251327412287183j</v>
      </c>
      <c r="E106" s="5" t="e">
        <f t="shared" si="25"/>
        <v>#REF!</v>
      </c>
      <c r="F106" s="5" t="str">
        <f t="shared" si="26"/>
        <v>2.51327412287183E-43j</v>
      </c>
      <c r="G106" s="5" t="str">
        <f t="shared" si="27"/>
        <v>0.000316628698882305-3978.87357729737j</v>
      </c>
      <c r="H106" s="5" t="e">
        <f t="shared" si="28"/>
        <v>#REF!</v>
      </c>
      <c r="I106" s="5" t="e">
        <f t="shared" si="29"/>
        <v>#REF!</v>
      </c>
      <c r="J106" s="10" t="e">
        <f t="shared" si="30"/>
        <v>#REF!</v>
      </c>
      <c r="K106" s="10" t="e">
        <f t="shared" si="31"/>
        <v>#REF!</v>
      </c>
      <c r="L106" s="10" t="e">
        <f t="shared" si="32"/>
        <v>#REF!</v>
      </c>
    </row>
    <row r="107" spans="1:12">
      <c r="A107" s="5">
        <f t="shared" si="33"/>
        <v>50000000</v>
      </c>
      <c r="B107" s="5" t="str">
        <f t="shared" si="22"/>
        <v>314159265.358979</v>
      </c>
      <c r="C107" s="5" t="str">
        <f t="shared" si="23"/>
        <v>0.000314159265358979j</v>
      </c>
      <c r="D107" s="5" t="str">
        <f t="shared" si="24"/>
        <v>0.000314159265358979j</v>
      </c>
      <c r="E107" s="5" t="e">
        <f t="shared" si="25"/>
        <v>#REF!</v>
      </c>
      <c r="F107" s="5" t="str">
        <f t="shared" si="26"/>
        <v>3.14159265358979E-43j</v>
      </c>
      <c r="G107" s="5" t="str">
        <f t="shared" si="27"/>
        <v>0.000202642367284675-3183.0988618379j</v>
      </c>
      <c r="H107" s="5" t="e">
        <f t="shared" si="28"/>
        <v>#REF!</v>
      </c>
      <c r="I107" s="5" t="e">
        <f t="shared" si="29"/>
        <v>#REF!</v>
      </c>
      <c r="J107" s="10" t="e">
        <f t="shared" si="30"/>
        <v>#REF!</v>
      </c>
      <c r="K107" s="10" t="e">
        <f t="shared" si="31"/>
        <v>#REF!</v>
      </c>
      <c r="L107" s="10" t="e">
        <f t="shared" si="32"/>
        <v>#REF!</v>
      </c>
    </row>
    <row r="108" spans="1:12">
      <c r="A108" s="5">
        <f t="shared" si="33"/>
        <v>60000000</v>
      </c>
      <c r="B108" s="5" t="str">
        <f t="shared" si="22"/>
        <v>376991118.430775</v>
      </c>
      <c r="C108" s="5" t="str">
        <f t="shared" si="23"/>
        <v>0.000376991118430775j</v>
      </c>
      <c r="D108" s="5" t="str">
        <f t="shared" si="24"/>
        <v>0.000376991118430775j</v>
      </c>
      <c r="E108" s="5" t="e">
        <f t="shared" si="25"/>
        <v>#REF!</v>
      </c>
      <c r="F108" s="5" t="str">
        <f t="shared" si="26"/>
        <v>3.76991118430775E-43j</v>
      </c>
      <c r="G108" s="5" t="str">
        <f t="shared" si="27"/>
        <v>0.000140723866169913-2652.58238486492j</v>
      </c>
      <c r="H108" s="5" t="e">
        <f t="shared" si="28"/>
        <v>#REF!</v>
      </c>
      <c r="I108" s="5" t="e">
        <f t="shared" si="29"/>
        <v>#REF!</v>
      </c>
      <c r="J108" s="10" t="e">
        <f t="shared" si="30"/>
        <v>#REF!</v>
      </c>
      <c r="K108" s="10" t="e">
        <f t="shared" si="31"/>
        <v>#REF!</v>
      </c>
      <c r="L108" s="10" t="e">
        <f t="shared" si="32"/>
        <v>#REF!</v>
      </c>
    </row>
    <row r="109" spans="1:12">
      <c r="A109" s="5">
        <f t="shared" si="33"/>
        <v>70000000.000000015</v>
      </c>
      <c r="B109" s="5" t="str">
        <f t="shared" si="22"/>
        <v>439822971.502571</v>
      </c>
      <c r="C109" s="5" t="str">
        <f t="shared" si="23"/>
        <v>0.000439822971502571j</v>
      </c>
      <c r="D109" s="5" t="str">
        <f t="shared" si="24"/>
        <v>0.000439822971502571j</v>
      </c>
      <c r="E109" s="5" t="e">
        <f t="shared" si="25"/>
        <v>#REF!</v>
      </c>
      <c r="F109" s="5" t="str">
        <f t="shared" si="26"/>
        <v>4.39822971502571E-43j</v>
      </c>
      <c r="G109" s="5" t="str">
        <f t="shared" si="27"/>
        <v>0.000103388962900344-2273.64204416993j</v>
      </c>
      <c r="H109" s="5" t="e">
        <f t="shared" si="28"/>
        <v>#REF!</v>
      </c>
      <c r="I109" s="5" t="e">
        <f t="shared" si="29"/>
        <v>#REF!</v>
      </c>
      <c r="J109" s="10" t="e">
        <f t="shared" si="30"/>
        <v>#REF!</v>
      </c>
      <c r="K109" s="10" t="e">
        <f t="shared" si="31"/>
        <v>#REF!</v>
      </c>
      <c r="L109" s="10" t="e">
        <f t="shared" si="32"/>
        <v>#REF!</v>
      </c>
    </row>
    <row r="110" spans="1:12">
      <c r="A110" s="5">
        <f t="shared" si="33"/>
        <v>80000000</v>
      </c>
      <c r="B110" s="5" t="str">
        <f t="shared" si="22"/>
        <v>502654824.574367</v>
      </c>
      <c r="C110" s="5" t="str">
        <f t="shared" si="23"/>
        <v>0.000502654824574367j</v>
      </c>
      <c r="D110" s="5" t="str">
        <f t="shared" si="24"/>
        <v>0.000502654824574367j</v>
      </c>
      <c r="E110" s="5" t="e">
        <f t="shared" si="25"/>
        <v>#REF!</v>
      </c>
      <c r="F110" s="5" t="str">
        <f t="shared" si="26"/>
        <v>5.02654824574367E-43j</v>
      </c>
      <c r="G110" s="5" t="str">
        <f t="shared" si="27"/>
        <v>0.0000791571747205763-1989.43678864869j</v>
      </c>
      <c r="H110" s="5" t="e">
        <f t="shared" si="28"/>
        <v>#REF!</v>
      </c>
      <c r="I110" s="5" t="e">
        <f t="shared" si="29"/>
        <v>#REF!</v>
      </c>
      <c r="J110" s="10" t="e">
        <f t="shared" si="30"/>
        <v>#REF!</v>
      </c>
      <c r="K110" s="10" t="e">
        <f t="shared" si="31"/>
        <v>#REF!</v>
      </c>
      <c r="L110" s="10" t="e">
        <f t="shared" si="32"/>
        <v>#REF!</v>
      </c>
    </row>
    <row r="111" spans="1:12">
      <c r="A111" s="5">
        <f t="shared" si="33"/>
        <v>90000000</v>
      </c>
      <c r="B111" s="5" t="str">
        <f t="shared" si="22"/>
        <v>565486677.646163</v>
      </c>
      <c r="C111" s="5" t="str">
        <f t="shared" si="23"/>
        <v>0.000565486677646163j</v>
      </c>
      <c r="D111" s="5" t="str">
        <f t="shared" si="24"/>
        <v>0.000565486677646163j</v>
      </c>
      <c r="E111" s="5" t="e">
        <f t="shared" si="25"/>
        <v>#REF!</v>
      </c>
      <c r="F111" s="5" t="str">
        <f t="shared" si="26"/>
        <v>5.65486677646163E-43j</v>
      </c>
      <c r="G111" s="5" t="str">
        <f t="shared" si="27"/>
        <v>0.0000625439405199615-1768.38825657661j</v>
      </c>
      <c r="H111" s="5" t="e">
        <f t="shared" si="28"/>
        <v>#REF!</v>
      </c>
      <c r="I111" s="5" t="e">
        <f t="shared" si="29"/>
        <v>#REF!</v>
      </c>
      <c r="J111" s="10" t="e">
        <f t="shared" si="30"/>
        <v>#REF!</v>
      </c>
      <c r="K111" s="10" t="e">
        <f t="shared" si="31"/>
        <v>#REF!</v>
      </c>
      <c r="L111" s="10" t="e">
        <f t="shared" si="32"/>
        <v>#REF!</v>
      </c>
    </row>
    <row r="112" spans="1:12">
      <c r="A112" s="5">
        <f t="shared" si="33"/>
        <v>100000000</v>
      </c>
      <c r="B112" s="5" t="str">
        <f t="shared" si="22"/>
        <v>628318530.717959</v>
      </c>
      <c r="C112" s="5" t="str">
        <f t="shared" si="23"/>
        <v>0.000628318530717959j</v>
      </c>
      <c r="D112" s="5" t="str">
        <f t="shared" si="24"/>
        <v>0.000628318530717959j</v>
      </c>
      <c r="E112" s="5" t="e">
        <f t="shared" si="25"/>
        <v>#REF!</v>
      </c>
      <c r="F112" s="5" t="str">
        <f t="shared" si="26"/>
        <v>6.28318530717959E-43j</v>
      </c>
      <c r="G112" s="5" t="str">
        <f t="shared" si="27"/>
        <v>0.0000506605918211688-1591.54943091895j</v>
      </c>
      <c r="H112" s="5" t="e">
        <f t="shared" si="28"/>
        <v>#REF!</v>
      </c>
      <c r="I112" s="5" t="e">
        <f t="shared" si="29"/>
        <v>#REF!</v>
      </c>
      <c r="J112" s="10" t="e">
        <f t="shared" si="30"/>
        <v>#REF!</v>
      </c>
      <c r="K112" s="10" t="e">
        <f t="shared" si="31"/>
        <v>#REF!</v>
      </c>
      <c r="L112" s="10" t="e">
        <f t="shared" si="32"/>
        <v>#REF!</v>
      </c>
    </row>
  </sheetData>
  <mergeCells count="1">
    <mergeCell ref="E1:F1"/>
  </mergeCells>
  <phoneticPr fontId="2"/>
  <pageMargins left="0.75" right="0.75" top="1" bottom="1" header="0.51200000000000001" footer="0.51200000000000001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r:id="rId4">
            <anchor moveWithCells="1">
              <from>
                <xdr:col>12</xdr:col>
                <xdr:colOff>190500</xdr:colOff>
                <xdr:row>0</xdr:row>
                <xdr:rowOff>76200</xdr:rowOff>
              </from>
              <to>
                <xdr:col>16</xdr:col>
                <xdr:colOff>190500</xdr:colOff>
                <xdr:row>13</xdr:row>
                <xdr:rowOff>133350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Equation.3" shapeId="5235" r:id="rId5">
          <objectPr defaultSize="0" r:id="rId4">
            <anchor moveWithCells="1">
              <from>
                <xdr:col>12</xdr:col>
                <xdr:colOff>190500</xdr:colOff>
                <xdr:row>0</xdr:row>
                <xdr:rowOff>76200</xdr:rowOff>
              </from>
              <to>
                <xdr:col>16</xdr:col>
                <xdr:colOff>190500</xdr:colOff>
                <xdr:row>13</xdr:row>
                <xdr:rowOff>133350</xdr:rowOff>
              </to>
            </anchor>
          </objectPr>
        </oleObject>
      </mc:Choice>
      <mc:Fallback>
        <oleObject progId="Equation.3" shapeId="5235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G6"/>
  <sheetViews>
    <sheetView workbookViewId="0">
      <selection activeCell="C9" sqref="C9"/>
    </sheetView>
  </sheetViews>
  <sheetFormatPr defaultRowHeight="13.5"/>
  <sheetData>
    <row r="3" spans="2:7">
      <c r="B3" t="s">
        <v>48</v>
      </c>
      <c r="C3" t="s">
        <v>44</v>
      </c>
      <c r="G3" t="s">
        <v>45</v>
      </c>
    </row>
    <row r="4" spans="2:7">
      <c r="B4" t="s">
        <v>49</v>
      </c>
      <c r="C4" t="s">
        <v>46</v>
      </c>
    </row>
    <row r="5" spans="2:7">
      <c r="C5" t="s">
        <v>50</v>
      </c>
    </row>
    <row r="6" spans="2:7">
      <c r="C6" t="s">
        <v>47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Notice</vt:lpstr>
      <vt:lpstr>Calculation_Entry</vt:lpstr>
      <vt:lpstr>a</vt:lpstr>
      <vt:lpstr>変更履歴</vt:lpstr>
      <vt:lpstr>Calculation_Entry!Print_Area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a5015333</dc:creator>
  <cp:lastModifiedBy>ますだ</cp:lastModifiedBy>
  <cp:lastPrinted>2012-03-05T09:34:42Z</cp:lastPrinted>
  <dcterms:created xsi:type="dcterms:W3CDTF">2008-04-08T00:44:46Z</dcterms:created>
  <dcterms:modified xsi:type="dcterms:W3CDTF">2013-06-28T06:32:18Z</dcterms:modified>
</cp:coreProperties>
</file>