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showInkAnnotation="0"/>
  <mc:AlternateContent xmlns:mc="http://schemas.openxmlformats.org/markup-compatibility/2006">
    <mc:Choice Requires="x15">
      <x15ac:absPath xmlns:x15ac="http://schemas.microsoft.com/office/spreadsheetml/2010/11/ac" url="S:\1ndustrial Power\RAA211650_810\excel spreadsheet for design\"/>
    </mc:Choice>
  </mc:AlternateContent>
  <xr:revisionPtr revIDLastSave="0" documentId="8_{9FA6EE1E-C763-4485-B14C-CF8FA98284C4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Internal Comp" sheetId="1" r:id="rId1"/>
    <sheet name="External Comp" sheetId="2" r:id="rId2"/>
  </sheets>
  <definedNames>
    <definedName name="C_ESR" localSheetId="1">'External Comp'!$J$17</definedName>
    <definedName name="C_ESR" localSheetId="0">'Internal Comp'!$J$15</definedName>
    <definedName name="C_min" localSheetId="1">'External Comp'!$G$91</definedName>
    <definedName name="C_min" localSheetId="0">'Internal Comp'!$G$87</definedName>
    <definedName name="CCOMP" localSheetId="1">'External Comp'!$J$12</definedName>
    <definedName name="CCOMP" localSheetId="0">'Internal Comp'!$S$99</definedName>
    <definedName name="CCOMP_cal" localSheetId="1">'External Comp'!$G$92</definedName>
    <definedName name="CCOMP_P" localSheetId="1">'External Comp'!$J$18</definedName>
    <definedName name="CCOMP_P_Cal" localSheetId="1">'External Comp'!$K$92</definedName>
    <definedName name="Cdelay" localSheetId="1">'External Comp'!$G$97</definedName>
    <definedName name="Cdelay" localSheetId="0">'Internal Comp'!$G$94</definedName>
    <definedName name="Cff" localSheetId="1">'External Comp'!$J$19</definedName>
    <definedName name="Cff" localSheetId="0">'Internal Comp'!$J$16</definedName>
    <definedName name="Cin_min" localSheetId="1">'External Comp'!$G$80</definedName>
    <definedName name="Cin_min" localSheetId="0">'Internal Comp'!$G$77</definedName>
    <definedName name="Cin_rms_min" localSheetId="1">'External Comp'!$G$79</definedName>
    <definedName name="Cin_rms_min" localSheetId="0">'Internal Comp'!$G$76</definedName>
    <definedName name="Co" localSheetId="1">'External Comp'!$J$11</definedName>
    <definedName name="Co" localSheetId="0">'Internal Comp'!$J$10</definedName>
    <definedName name="cramp" localSheetId="1">'External Comp'!$K$67</definedName>
    <definedName name="cramp" localSheetId="0">'Internal Comp'!$K$64</definedName>
    <definedName name="cramp">'Internal Comp'!$K$64</definedName>
    <definedName name="Css" localSheetId="1">'External Comp'!$G$96</definedName>
    <definedName name="Css" localSheetId="0">'Internal Comp'!$G$93</definedName>
    <definedName name="D" localSheetId="1">'External Comp'!$G$66</definedName>
    <definedName name="D" localSheetId="0">'Internal Comp'!$G$63</definedName>
    <definedName name="dI" localSheetId="1">'External Comp'!$C$91</definedName>
    <definedName name="dI" localSheetId="0">'Internal Comp'!$C$88</definedName>
    <definedName name="dI_p" localSheetId="1">'External Comp'!$D$12</definedName>
    <definedName name="dI_p" localSheetId="0">'Internal Comp'!$D$12</definedName>
    <definedName name="dV" localSheetId="1">'External Comp'!$C$88</definedName>
    <definedName name="dV" localSheetId="0">'Internal Comp'!$C$85</definedName>
    <definedName name="dV_p" localSheetId="1">'External Comp'!$D$11</definedName>
    <definedName name="dV_p" localSheetId="0">'Internal Comp'!$D$11</definedName>
    <definedName name="fc" localSheetId="1">'External Comp'!$AE$102</definedName>
    <definedName name="fc" localSheetId="0">'Internal Comp'!$AE$99</definedName>
    <definedName name="fc_exp" localSheetId="1">'External Comp'!$AE$101</definedName>
    <definedName name="fc_to_fsw" localSheetId="1">'External Comp'!$D$13</definedName>
    <definedName name="fc_to_fsw" localSheetId="0">'Internal Comp'!$D$13</definedName>
    <definedName name="Fm" localSheetId="1">'External Comp'!$O$101</definedName>
    <definedName name="Fm" localSheetId="0">'Internal Comp'!$O$98</definedName>
    <definedName name="Fstart" localSheetId="1">'External Comp'!$N$6</definedName>
    <definedName name="Fstart" localSheetId="0">'Internal Comp'!$N$6</definedName>
    <definedName name="Fstep" localSheetId="1">'External Comp'!$C$103</definedName>
    <definedName name="Fstep" localSheetId="0">'Internal Comp'!$C$100</definedName>
    <definedName name="Fstop" localSheetId="1">'External Comp'!$N$7</definedName>
    <definedName name="Fstop" localSheetId="0">'Internal Comp'!$N$7</definedName>
    <definedName name="fsw" localSheetId="1">'External Comp'!$D$6</definedName>
    <definedName name="fsw" localSheetId="0">'Internal Comp'!$D$6</definedName>
    <definedName name="GM" localSheetId="1">'External Comp'!$AH$102</definedName>
    <definedName name="GM" localSheetId="0">'Internal Comp'!$AH$99</definedName>
    <definedName name="gm_EA" localSheetId="1">'External Comp'!$S$103</definedName>
    <definedName name="gm_EA" localSheetId="0">'Internal Comp'!$S$100</definedName>
    <definedName name="I_ripple" localSheetId="1">'External Comp'!$K$81</definedName>
    <definedName name="I_ripple" localSheetId="0">'Internal Comp'!$K$78</definedName>
    <definedName name="I_ripple_max" localSheetId="1">'External Comp'!$D$10</definedName>
    <definedName name="I_ripple_max" localSheetId="0">'Internal Comp'!$D$10</definedName>
    <definedName name="Iout" localSheetId="1">'External Comp'!$D$9</definedName>
    <definedName name="Iout" localSheetId="0">'Internal Comp'!$D$9</definedName>
    <definedName name="Iout_Max" localSheetId="1">'External Comp'!$C$80</definedName>
    <definedName name="Iout_Max" localSheetId="0">'Internal Comp'!$C$77</definedName>
    <definedName name="k" localSheetId="1">'External Comp'!$K$66</definedName>
    <definedName name="k" localSheetId="0">'Internal Comp'!$K$63</definedName>
    <definedName name="k">'Internal Comp'!$K$63</definedName>
    <definedName name="L" localSheetId="1">'External Comp'!$J$6</definedName>
    <definedName name="L" localSheetId="0">'Internal Comp'!$J$6</definedName>
    <definedName name="L_req" localSheetId="1">'External Comp'!$G$78</definedName>
    <definedName name="L_req" localSheetId="0">'Internal Comp'!$G$75</definedName>
    <definedName name="mirror" localSheetId="1">'External Comp'!$K$68</definedName>
    <definedName name="mirror" localSheetId="0">'Internal Comp'!$K$65</definedName>
    <definedName name="mirror">'Internal Comp'!$K$65</definedName>
    <definedName name="PM" localSheetId="1">'External Comp'!$AH$101</definedName>
    <definedName name="PM" localSheetId="0">'Internal Comp'!$AH$98</definedName>
    <definedName name="Qn" localSheetId="1">'External Comp'!$G$102</definedName>
    <definedName name="Qn" localSheetId="0">'Internal Comp'!$G$99</definedName>
    <definedName name="Qp" localSheetId="1">'External Comp'!$K$102</definedName>
    <definedName name="Qp" localSheetId="0">'Internal Comp'!$K$99</definedName>
    <definedName name="ramp_peak" localSheetId="1">'External Comp'!$K$69</definedName>
    <definedName name="ramp_peak" localSheetId="0">'Internal Comp'!$K$66</definedName>
    <definedName name="ramp_peak">'Internal Comp'!$K$66</definedName>
    <definedName name="Ramp_peak_mV" localSheetId="1">'External Comp'!$K$69</definedName>
    <definedName name="RCOMP" localSheetId="1">'External Comp'!$J$10</definedName>
    <definedName name="RCOMP" localSheetId="0">'Internal Comp'!$S$98</definedName>
    <definedName name="RCOMP_cal" localSheetId="1">'External Comp'!$G$87</definedName>
    <definedName name="Rcsa" localSheetId="1">'External Comp'!$C$78</definedName>
    <definedName name="Rcsa" localSheetId="0">'Internal Comp'!$C$75</definedName>
    <definedName name="Rfb_lower" localSheetId="1">'External Comp'!$J$13</definedName>
    <definedName name="Rfb_lower" localSheetId="0">'Internal Comp'!$J$11</definedName>
    <definedName name="Rfb_upper" localSheetId="1">'External Comp'!$W$101</definedName>
    <definedName name="Rfb_upper" localSheetId="0">'Internal Comp'!$W$98</definedName>
    <definedName name="Ro" localSheetId="1">'External Comp'!$G$70</definedName>
    <definedName name="Ro" localSheetId="0">'Internal Comp'!$G$67</definedName>
    <definedName name="RSET" localSheetId="1">'External Comp'!$J$7</definedName>
    <definedName name="RSET" localSheetId="0">'Internal Comp'!$J$7</definedName>
    <definedName name="RSET_cal" localSheetId="1">'External Comp'!$K$84</definedName>
    <definedName name="RSET_cal" localSheetId="0">'Internal Comp'!$K$82</definedName>
    <definedName name="RSET_min">'Internal Comp'!$K$67</definedName>
    <definedName name="RSET_min_kohm" localSheetId="0">'Internal Comp'!$K$67</definedName>
    <definedName name="RT_cal" localSheetId="1">'External Comp'!$K$83</definedName>
    <definedName name="RT_cal" localSheetId="0">'Internal Comp'!$K$81</definedName>
    <definedName name="slope_comp_peak" localSheetId="1">'External Comp'!$K$73</definedName>
    <definedName name="slope_comp_peak" localSheetId="0">'Internal Comp'!$K$70</definedName>
    <definedName name="slope_comp_peak">'Internal Comp'!$K$70</definedName>
    <definedName name="slope_comp_peak_mV" localSheetId="0">'Internal Comp'!$K$70</definedName>
    <definedName name="Step" localSheetId="1">'External Comp'!$C$104</definedName>
    <definedName name="Step" localSheetId="0">'Internal Comp'!$C$101</definedName>
    <definedName name="T" localSheetId="1">'External Comp'!$G$69</definedName>
    <definedName name="T" localSheetId="0">'Internal Comp'!$G$66</definedName>
    <definedName name="t_delay" localSheetId="1">'External Comp'!$D$16</definedName>
    <definedName name="t_delay" localSheetId="0">'Internal Comp'!$D$16</definedName>
    <definedName name="t_ss" localSheetId="1">'External Comp'!$D$15</definedName>
    <definedName name="t_ss" localSheetId="0">'Internal Comp'!$D$15</definedName>
    <definedName name="Toff" localSheetId="1">'External Comp'!$G$68</definedName>
    <definedName name="Toff" localSheetId="0">'Internal Comp'!$G$65</definedName>
    <definedName name="Ton" localSheetId="1">'External Comp'!$G$67</definedName>
    <definedName name="Ton" localSheetId="0">'Internal Comp'!$G$64</definedName>
    <definedName name="Ton__ns" localSheetId="1">'External Comp'!$G$67</definedName>
    <definedName name="Vin" localSheetId="1">'External Comp'!$D$7</definedName>
    <definedName name="Vin" localSheetId="0">'Internal Comp'!$D$7</definedName>
    <definedName name="Vin_ripple_max" localSheetId="1">'External Comp'!$D$14</definedName>
    <definedName name="Vin_ripple_max" localSheetId="0">'Internal Comp'!$D$14</definedName>
    <definedName name="Vout" localSheetId="1">'External Comp'!$D$8</definedName>
    <definedName name="Vout" localSheetId="0">'Internal Comp'!$D$8</definedName>
    <definedName name="Vref" localSheetId="1">'External Comp'!$C$79</definedName>
    <definedName name="Vref" localSheetId="0">'Internal Comp'!$C$76</definedName>
    <definedName name="wesr" localSheetId="1">'External Comp'!$K$103</definedName>
    <definedName name="wesr" localSheetId="0">'Internal Comp'!$K$100</definedName>
    <definedName name="wn" localSheetId="1">'External Comp'!$G$101</definedName>
    <definedName name="wn" localSheetId="0">'Internal Comp'!$G$98</definedName>
    <definedName name="wo" localSheetId="1">'External Comp'!$K$101</definedName>
    <definedName name="wo" localSheetId="0">'Internal Comp'!$K$98</definedName>
    <definedName name="wz" localSheetId="1">'External Comp'!$K$104</definedName>
    <definedName name="wz" localSheetId="0">'Internal Comp'!$K$101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7" i="1" l="1"/>
  <c r="C80" i="2"/>
  <c r="K69" i="2" l="1"/>
  <c r="K66" i="1"/>
  <c r="S101" i="2" l="1"/>
  <c r="C64" i="1"/>
  <c r="C88" i="1"/>
  <c r="C91" i="2"/>
  <c r="G77" i="1"/>
  <c r="C88" i="2" l="1"/>
  <c r="S104" i="2" l="1"/>
  <c r="K103" i="2"/>
  <c r="K91" i="2" s="1"/>
  <c r="K90" i="2"/>
  <c r="AE101" i="2"/>
  <c r="S102" i="2"/>
  <c r="G88" i="2"/>
  <c r="C92" i="2"/>
  <c r="C89" i="2"/>
  <c r="T314" i="2"/>
  <c r="T313" i="2"/>
  <c r="T312" i="2"/>
  <c r="T311" i="2"/>
  <c r="T310" i="2"/>
  <c r="T309" i="2"/>
  <c r="T308" i="2"/>
  <c r="T307" i="2"/>
  <c r="T306" i="2"/>
  <c r="T305" i="2"/>
  <c r="T304" i="2"/>
  <c r="T303" i="2"/>
  <c r="T302" i="2"/>
  <c r="T301" i="2"/>
  <c r="T300" i="2"/>
  <c r="T299" i="2"/>
  <c r="T298" i="2"/>
  <c r="T297" i="2"/>
  <c r="T296" i="2"/>
  <c r="T295" i="2"/>
  <c r="T294" i="2"/>
  <c r="T293" i="2"/>
  <c r="T292" i="2"/>
  <c r="T291" i="2"/>
  <c r="T290" i="2"/>
  <c r="T289" i="2"/>
  <c r="T288" i="2"/>
  <c r="T287" i="2"/>
  <c r="T286" i="2"/>
  <c r="T285" i="2"/>
  <c r="T284" i="2"/>
  <c r="T283" i="2"/>
  <c r="T282" i="2"/>
  <c r="T281" i="2"/>
  <c r="T280" i="2"/>
  <c r="T279" i="2"/>
  <c r="T278" i="2"/>
  <c r="T277" i="2"/>
  <c r="T276" i="2"/>
  <c r="T275" i="2"/>
  <c r="T274" i="2"/>
  <c r="T273" i="2"/>
  <c r="T272" i="2"/>
  <c r="T271" i="2"/>
  <c r="T270" i="2"/>
  <c r="T269" i="2"/>
  <c r="T268" i="2"/>
  <c r="T267" i="2"/>
  <c r="T266" i="2"/>
  <c r="T265" i="2"/>
  <c r="T264" i="2"/>
  <c r="T263" i="2"/>
  <c r="T262" i="2"/>
  <c r="T261" i="2"/>
  <c r="T260" i="2"/>
  <c r="T259" i="2"/>
  <c r="T258" i="2"/>
  <c r="T257" i="2"/>
  <c r="T256" i="2"/>
  <c r="T255" i="2"/>
  <c r="T254" i="2"/>
  <c r="T253" i="2"/>
  <c r="T252" i="2"/>
  <c r="T251" i="2"/>
  <c r="T250" i="2"/>
  <c r="T249" i="2"/>
  <c r="T248" i="2"/>
  <c r="T247" i="2"/>
  <c r="T246" i="2"/>
  <c r="T245" i="2"/>
  <c r="T244" i="2"/>
  <c r="T243" i="2"/>
  <c r="T242" i="2"/>
  <c r="T241" i="2"/>
  <c r="T240" i="2"/>
  <c r="T239" i="2"/>
  <c r="T238" i="2"/>
  <c r="T237" i="2"/>
  <c r="T236" i="2"/>
  <c r="T235" i="2"/>
  <c r="T234" i="2"/>
  <c r="T233" i="2"/>
  <c r="T232" i="2"/>
  <c r="T231" i="2"/>
  <c r="T230" i="2"/>
  <c r="T229" i="2"/>
  <c r="T228" i="2"/>
  <c r="T227" i="2"/>
  <c r="T226" i="2"/>
  <c r="T225" i="2"/>
  <c r="T224" i="2"/>
  <c r="T223" i="2"/>
  <c r="T222" i="2"/>
  <c r="T221" i="2"/>
  <c r="T220" i="2"/>
  <c r="T219" i="2"/>
  <c r="T218" i="2"/>
  <c r="T217" i="2"/>
  <c r="T216" i="2"/>
  <c r="T215" i="2"/>
  <c r="T214" i="2"/>
  <c r="T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C104" i="2"/>
  <c r="C275" i="2" s="1"/>
  <c r="D275" i="2" s="1"/>
  <c r="AA275" i="2" s="1"/>
  <c r="W102" i="2"/>
  <c r="G102" i="2"/>
  <c r="C102" i="2"/>
  <c r="AA101" i="2"/>
  <c r="W101" i="2"/>
  <c r="J14" i="2" s="1"/>
  <c r="K101" i="2"/>
  <c r="G101" i="2"/>
  <c r="C101" i="2"/>
  <c r="G97" i="2"/>
  <c r="G17" i="2" s="1"/>
  <c r="C97" i="2"/>
  <c r="G96" i="2"/>
  <c r="G16" i="2" s="1"/>
  <c r="C96" i="2"/>
  <c r="G87" i="2"/>
  <c r="G11" i="2" s="1"/>
  <c r="C90" i="2"/>
  <c r="K89" i="2"/>
  <c r="K88" i="2"/>
  <c r="C87" i="2"/>
  <c r="K85" i="2"/>
  <c r="K84" i="2"/>
  <c r="G7" i="2" s="1"/>
  <c r="K83" i="2"/>
  <c r="G10" i="2" s="1"/>
  <c r="C81" i="2"/>
  <c r="G80" i="2"/>
  <c r="G9" i="2" s="1"/>
  <c r="K79" i="2"/>
  <c r="G79" i="2"/>
  <c r="G70" i="2"/>
  <c r="G69" i="2"/>
  <c r="O101" i="2" s="1"/>
  <c r="C69" i="2"/>
  <c r="C68" i="2"/>
  <c r="C67" i="2"/>
  <c r="G66" i="2"/>
  <c r="C66" i="2"/>
  <c r="C63" i="1"/>
  <c r="G63" i="1"/>
  <c r="G75" i="1" s="1"/>
  <c r="C65" i="1"/>
  <c r="C66" i="1"/>
  <c r="G66" i="1"/>
  <c r="O98" i="1" s="1"/>
  <c r="G67" i="1"/>
  <c r="G76" i="1"/>
  <c r="K76" i="1"/>
  <c r="G9" i="1"/>
  <c r="C78" i="1"/>
  <c r="K81" i="1"/>
  <c r="G10" i="1" s="1"/>
  <c r="K82" i="1"/>
  <c r="G7" i="1" s="1"/>
  <c r="K83" i="1"/>
  <c r="C84" i="1"/>
  <c r="G84" i="1"/>
  <c r="C85" i="1"/>
  <c r="K85" i="1"/>
  <c r="C86" i="1"/>
  <c r="K86" i="1"/>
  <c r="C87" i="1"/>
  <c r="C89" i="1"/>
  <c r="C90" i="1"/>
  <c r="C93" i="1"/>
  <c r="G93" i="1"/>
  <c r="G14" i="1" s="1"/>
  <c r="C94" i="1"/>
  <c r="G94" i="1"/>
  <c r="G15" i="1" s="1"/>
  <c r="C98" i="1"/>
  <c r="G98" i="1"/>
  <c r="K98" i="1"/>
  <c r="W98" i="1"/>
  <c r="AA98" i="1"/>
  <c r="AE98" i="1"/>
  <c r="C99" i="1"/>
  <c r="G99" i="1"/>
  <c r="W99" i="1"/>
  <c r="K100" i="1"/>
  <c r="C101" i="1"/>
  <c r="C121" i="1" s="1"/>
  <c r="D121" i="1" s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G67" i="2" l="1"/>
  <c r="G78" i="2"/>
  <c r="G6" i="2" s="1"/>
  <c r="G64" i="1"/>
  <c r="G6" i="1"/>
  <c r="G92" i="2"/>
  <c r="G13" i="2" s="1"/>
  <c r="C309" i="1"/>
  <c r="D309" i="1" s="1"/>
  <c r="E309" i="1" s="1"/>
  <c r="C283" i="1"/>
  <c r="D283" i="1" s="1"/>
  <c r="E283" i="1" s="1"/>
  <c r="C207" i="1"/>
  <c r="D207" i="1" s="1"/>
  <c r="AE207" i="1" s="1"/>
  <c r="AF207" i="1" s="1"/>
  <c r="C172" i="1"/>
  <c r="D172" i="1" s="1"/>
  <c r="E172" i="1" s="1"/>
  <c r="C157" i="1"/>
  <c r="D157" i="1" s="1"/>
  <c r="C311" i="1"/>
  <c r="D311" i="1" s="1"/>
  <c r="E311" i="1" s="1"/>
  <c r="C293" i="1"/>
  <c r="D293" i="1" s="1"/>
  <c r="F293" i="1" s="1"/>
  <c r="C267" i="1"/>
  <c r="D267" i="1" s="1"/>
  <c r="E267" i="1" s="1"/>
  <c r="C252" i="1"/>
  <c r="D252" i="1" s="1"/>
  <c r="AA252" i="1" s="1"/>
  <c r="C216" i="1"/>
  <c r="D216" i="1" s="1"/>
  <c r="E216" i="1" s="1"/>
  <c r="C295" i="1"/>
  <c r="D295" i="1" s="1"/>
  <c r="F295" i="1" s="1"/>
  <c r="C289" i="1"/>
  <c r="D289" i="1" s="1"/>
  <c r="AE289" i="1" s="1"/>
  <c r="AF289" i="1" s="1"/>
  <c r="C273" i="1"/>
  <c r="D273" i="1" s="1"/>
  <c r="C258" i="1"/>
  <c r="D258" i="1" s="1"/>
  <c r="C242" i="1"/>
  <c r="D242" i="1" s="1"/>
  <c r="AE242" i="1" s="1"/>
  <c r="AF242" i="1" s="1"/>
  <c r="C222" i="1"/>
  <c r="D222" i="1" s="1"/>
  <c r="E222" i="1" s="1"/>
  <c r="C209" i="1"/>
  <c r="D209" i="1" s="1"/>
  <c r="AE209" i="1" s="1"/>
  <c r="AF209" i="1" s="1"/>
  <c r="AH209" i="1" s="1"/>
  <c r="C197" i="1"/>
  <c r="D197" i="1" s="1"/>
  <c r="AE197" i="1" s="1"/>
  <c r="AF197" i="1" s="1"/>
  <c r="C162" i="1"/>
  <c r="D162" i="1" s="1"/>
  <c r="F162" i="1" s="1"/>
  <c r="C159" i="1"/>
  <c r="D159" i="1" s="1"/>
  <c r="F159" i="1" s="1"/>
  <c r="G65" i="1"/>
  <c r="K78" i="1" s="1"/>
  <c r="G86" i="1" s="1"/>
  <c r="C199" i="1"/>
  <c r="D199" i="1" s="1"/>
  <c r="C189" i="1"/>
  <c r="D189" i="1" s="1"/>
  <c r="E189" i="1" s="1"/>
  <c r="C164" i="1"/>
  <c r="D164" i="1" s="1"/>
  <c r="AE164" i="1" s="1"/>
  <c r="AF164" i="1" s="1"/>
  <c r="C301" i="1"/>
  <c r="D301" i="1" s="1"/>
  <c r="F301" i="1" s="1"/>
  <c r="C275" i="1"/>
  <c r="D275" i="1" s="1"/>
  <c r="AA275" i="1" s="1"/>
  <c r="C260" i="1"/>
  <c r="D260" i="1" s="1"/>
  <c r="AA260" i="1" s="1"/>
  <c r="C244" i="1"/>
  <c r="D244" i="1" s="1"/>
  <c r="U244" i="1" s="1"/>
  <c r="C224" i="1"/>
  <c r="D224" i="1" s="1"/>
  <c r="E224" i="1" s="1"/>
  <c r="C303" i="1"/>
  <c r="D303" i="1" s="1"/>
  <c r="C281" i="1"/>
  <c r="D281" i="1" s="1"/>
  <c r="AE281" i="1" s="1"/>
  <c r="AF281" i="1" s="1"/>
  <c r="C265" i="1"/>
  <c r="D265" i="1" s="1"/>
  <c r="E265" i="1" s="1"/>
  <c r="C250" i="1"/>
  <c r="D250" i="1" s="1"/>
  <c r="F250" i="1" s="1"/>
  <c r="C237" i="1"/>
  <c r="D237" i="1" s="1"/>
  <c r="AE237" i="1" s="1"/>
  <c r="AF237" i="1" s="1"/>
  <c r="C230" i="1"/>
  <c r="D230" i="1" s="1"/>
  <c r="U230" i="1" s="1"/>
  <c r="C214" i="1"/>
  <c r="D214" i="1" s="1"/>
  <c r="U214" i="1" s="1"/>
  <c r="C205" i="1"/>
  <c r="D205" i="1" s="1"/>
  <c r="AE205" i="1" s="1"/>
  <c r="AF205" i="1" s="1"/>
  <c r="C170" i="1"/>
  <c r="D170" i="1" s="1"/>
  <c r="E170" i="1" s="1"/>
  <c r="C123" i="1"/>
  <c r="D123" i="1" s="1"/>
  <c r="K104" i="2"/>
  <c r="M118" i="2"/>
  <c r="M122" i="2"/>
  <c r="M126" i="2"/>
  <c r="M130" i="2"/>
  <c r="M134" i="2"/>
  <c r="M138" i="2"/>
  <c r="M142" i="2"/>
  <c r="M146" i="2"/>
  <c r="M150" i="2"/>
  <c r="M154" i="2"/>
  <c r="M158" i="2"/>
  <c r="M162" i="2"/>
  <c r="M166" i="2"/>
  <c r="M170" i="2"/>
  <c r="M174" i="2"/>
  <c r="M178" i="2"/>
  <c r="M182" i="2"/>
  <c r="M186" i="2"/>
  <c r="M190" i="2"/>
  <c r="M194" i="2"/>
  <c r="M198" i="2"/>
  <c r="M202" i="2"/>
  <c r="M206" i="2"/>
  <c r="M210" i="2"/>
  <c r="M214" i="2"/>
  <c r="M218" i="2"/>
  <c r="M222" i="2"/>
  <c r="M226" i="2"/>
  <c r="M230" i="2"/>
  <c r="M234" i="2"/>
  <c r="M238" i="2"/>
  <c r="M242" i="2"/>
  <c r="M246" i="2"/>
  <c r="M250" i="2"/>
  <c r="M254" i="2"/>
  <c r="M258" i="2"/>
  <c r="M262" i="2"/>
  <c r="M266" i="2"/>
  <c r="M270" i="2"/>
  <c r="M274" i="2"/>
  <c r="M278" i="2"/>
  <c r="M282" i="2"/>
  <c r="M286" i="2"/>
  <c r="M290" i="2"/>
  <c r="M294" i="2"/>
  <c r="M298" i="2"/>
  <c r="M302" i="2"/>
  <c r="M306" i="2"/>
  <c r="M310" i="2"/>
  <c r="M314" i="2"/>
  <c r="M116" i="2"/>
  <c r="M124" i="2"/>
  <c r="M132" i="2"/>
  <c r="M140" i="2"/>
  <c r="M148" i="2"/>
  <c r="M156" i="2"/>
  <c r="M164" i="2"/>
  <c r="M176" i="2"/>
  <c r="M184" i="2"/>
  <c r="M192" i="2"/>
  <c r="M200" i="2"/>
  <c r="M208" i="2"/>
  <c r="M216" i="2"/>
  <c r="M224" i="2"/>
  <c r="M232" i="2"/>
  <c r="M240" i="2"/>
  <c r="M248" i="2"/>
  <c r="M256" i="2"/>
  <c r="M264" i="2"/>
  <c r="M272" i="2"/>
  <c r="M280" i="2"/>
  <c r="M288" i="2"/>
  <c r="M296" i="2"/>
  <c r="M308" i="2"/>
  <c r="M117" i="2"/>
  <c r="M125" i="2"/>
  <c r="M133" i="2"/>
  <c r="M141" i="2"/>
  <c r="M149" i="2"/>
  <c r="M157" i="2"/>
  <c r="M165" i="2"/>
  <c r="M173" i="2"/>
  <c r="M181" i="2"/>
  <c r="M115" i="2"/>
  <c r="M119" i="2"/>
  <c r="M123" i="2"/>
  <c r="M127" i="2"/>
  <c r="M131" i="2"/>
  <c r="M135" i="2"/>
  <c r="M139" i="2"/>
  <c r="M143" i="2"/>
  <c r="M147" i="2"/>
  <c r="M151" i="2"/>
  <c r="M155" i="2"/>
  <c r="M159" i="2"/>
  <c r="M163" i="2"/>
  <c r="M167" i="2"/>
  <c r="M171" i="2"/>
  <c r="M175" i="2"/>
  <c r="M179" i="2"/>
  <c r="M183" i="2"/>
  <c r="M187" i="2"/>
  <c r="M191" i="2"/>
  <c r="M195" i="2"/>
  <c r="M199" i="2"/>
  <c r="M203" i="2"/>
  <c r="M207" i="2"/>
  <c r="M211" i="2"/>
  <c r="M215" i="2"/>
  <c r="M219" i="2"/>
  <c r="M223" i="2"/>
  <c r="M227" i="2"/>
  <c r="M231" i="2"/>
  <c r="M235" i="2"/>
  <c r="M239" i="2"/>
  <c r="M243" i="2"/>
  <c r="M247" i="2"/>
  <c r="M251" i="2"/>
  <c r="M255" i="2"/>
  <c r="M259" i="2"/>
  <c r="M263" i="2"/>
  <c r="M267" i="2"/>
  <c r="M271" i="2"/>
  <c r="M275" i="2"/>
  <c r="M279" i="2"/>
  <c r="M283" i="2"/>
  <c r="M287" i="2"/>
  <c r="M291" i="2"/>
  <c r="M295" i="2"/>
  <c r="M299" i="2"/>
  <c r="M303" i="2"/>
  <c r="M307" i="2"/>
  <c r="M311" i="2"/>
  <c r="M114" i="2"/>
  <c r="M120" i="2"/>
  <c r="M128" i="2"/>
  <c r="M136" i="2"/>
  <c r="M144" i="2"/>
  <c r="M152" i="2"/>
  <c r="M160" i="2"/>
  <c r="M168" i="2"/>
  <c r="M172" i="2"/>
  <c r="M180" i="2"/>
  <c r="M188" i="2"/>
  <c r="M196" i="2"/>
  <c r="M204" i="2"/>
  <c r="M212" i="2"/>
  <c r="M220" i="2"/>
  <c r="M228" i="2"/>
  <c r="M236" i="2"/>
  <c r="M244" i="2"/>
  <c r="M252" i="2"/>
  <c r="M260" i="2"/>
  <c r="M268" i="2"/>
  <c r="M276" i="2"/>
  <c r="M284" i="2"/>
  <c r="M292" i="2"/>
  <c r="M300" i="2"/>
  <c r="M304" i="2"/>
  <c r="M312" i="2"/>
  <c r="M121" i="2"/>
  <c r="M129" i="2"/>
  <c r="M137" i="2"/>
  <c r="M145" i="2"/>
  <c r="M153" i="2"/>
  <c r="M161" i="2"/>
  <c r="M169" i="2"/>
  <c r="M177" i="2"/>
  <c r="M185" i="2"/>
  <c r="M201" i="2"/>
  <c r="M217" i="2"/>
  <c r="M233" i="2"/>
  <c r="M249" i="2"/>
  <c r="M265" i="2"/>
  <c r="M281" i="2"/>
  <c r="M297" i="2"/>
  <c r="M313" i="2"/>
  <c r="M273" i="2"/>
  <c r="M197" i="2"/>
  <c r="M261" i="2"/>
  <c r="M293" i="2"/>
  <c r="M189" i="2"/>
  <c r="M205" i="2"/>
  <c r="M221" i="2"/>
  <c r="M237" i="2"/>
  <c r="M253" i="2"/>
  <c r="M269" i="2"/>
  <c r="M285" i="2"/>
  <c r="M301" i="2"/>
  <c r="M241" i="2"/>
  <c r="M289" i="2"/>
  <c r="M213" i="2"/>
  <c r="M245" i="2"/>
  <c r="M277" i="2"/>
  <c r="M193" i="2"/>
  <c r="M209" i="2"/>
  <c r="M225" i="2"/>
  <c r="M257" i="2"/>
  <c r="M305" i="2"/>
  <c r="M229" i="2"/>
  <c r="M309" i="2"/>
  <c r="J12" i="1"/>
  <c r="AE224" i="1"/>
  <c r="AF224" i="1" s="1"/>
  <c r="C111" i="1"/>
  <c r="D111" i="1" s="1"/>
  <c r="E111" i="1" s="1"/>
  <c r="C116" i="1"/>
  <c r="D116" i="1" s="1"/>
  <c r="C118" i="1"/>
  <c r="D118" i="1" s="1"/>
  <c r="E118" i="1" s="1"/>
  <c r="C127" i="1"/>
  <c r="D127" i="1" s="1"/>
  <c r="AA127" i="1" s="1"/>
  <c r="C129" i="1"/>
  <c r="D129" i="1" s="1"/>
  <c r="F129" i="1" s="1"/>
  <c r="C134" i="1"/>
  <c r="D134" i="1" s="1"/>
  <c r="AE134" i="1" s="1"/>
  <c r="AF134" i="1" s="1"/>
  <c r="C137" i="1"/>
  <c r="D137" i="1" s="1"/>
  <c r="C139" i="1"/>
  <c r="D139" i="1" s="1"/>
  <c r="U139" i="1" s="1"/>
  <c r="C141" i="1"/>
  <c r="D141" i="1" s="1"/>
  <c r="U141" i="1" s="1"/>
  <c r="C143" i="1"/>
  <c r="D143" i="1" s="1"/>
  <c r="C145" i="1"/>
  <c r="D145" i="1" s="1"/>
  <c r="AA145" i="1" s="1"/>
  <c r="C147" i="1"/>
  <c r="D147" i="1" s="1"/>
  <c r="AE147" i="1" s="1"/>
  <c r="AF147" i="1" s="1"/>
  <c r="C149" i="1"/>
  <c r="D149" i="1" s="1"/>
  <c r="AE149" i="1" s="1"/>
  <c r="AF149" i="1" s="1"/>
  <c r="C151" i="1"/>
  <c r="D151" i="1" s="1"/>
  <c r="AA151" i="1" s="1"/>
  <c r="C153" i="1"/>
  <c r="D153" i="1" s="1"/>
  <c r="C154" i="1"/>
  <c r="D154" i="1" s="1"/>
  <c r="U154" i="1" s="1"/>
  <c r="C178" i="1"/>
  <c r="D178" i="1" s="1"/>
  <c r="U178" i="1" s="1"/>
  <c r="C180" i="1"/>
  <c r="D180" i="1" s="1"/>
  <c r="E180" i="1" s="1"/>
  <c r="C182" i="1"/>
  <c r="D182" i="1" s="1"/>
  <c r="E182" i="1" s="1"/>
  <c r="C184" i="1"/>
  <c r="D184" i="1" s="1"/>
  <c r="E184" i="1" s="1"/>
  <c r="C186" i="1"/>
  <c r="D186" i="1" s="1"/>
  <c r="U186" i="1" s="1"/>
  <c r="C188" i="1"/>
  <c r="D188" i="1" s="1"/>
  <c r="E188" i="1" s="1"/>
  <c r="C190" i="1"/>
  <c r="D190" i="1" s="1"/>
  <c r="C192" i="1"/>
  <c r="D192" i="1" s="1"/>
  <c r="AE192" i="1" s="1"/>
  <c r="AF192" i="1" s="1"/>
  <c r="AH192" i="1" s="1"/>
  <c r="C206" i="1"/>
  <c r="D206" i="1" s="1"/>
  <c r="U206" i="1" s="1"/>
  <c r="C208" i="1"/>
  <c r="D208" i="1" s="1"/>
  <c r="E208" i="1" s="1"/>
  <c r="C210" i="1"/>
  <c r="D210" i="1" s="1"/>
  <c r="AA210" i="1" s="1"/>
  <c r="C212" i="1"/>
  <c r="D212" i="1" s="1"/>
  <c r="E212" i="1" s="1"/>
  <c r="C215" i="1"/>
  <c r="D215" i="1" s="1"/>
  <c r="U215" i="1" s="1"/>
  <c r="C217" i="1"/>
  <c r="D217" i="1" s="1"/>
  <c r="AE217" i="1" s="1"/>
  <c r="AF217" i="1" s="1"/>
  <c r="AH217" i="1" s="1"/>
  <c r="C219" i="1"/>
  <c r="D219" i="1" s="1"/>
  <c r="AA219" i="1" s="1"/>
  <c r="C221" i="1"/>
  <c r="D221" i="1" s="1"/>
  <c r="E221" i="1" s="1"/>
  <c r="C223" i="1"/>
  <c r="D223" i="1" s="1"/>
  <c r="AA223" i="1" s="1"/>
  <c r="C232" i="1"/>
  <c r="D232" i="1" s="1"/>
  <c r="C239" i="1"/>
  <c r="D239" i="1" s="1"/>
  <c r="F239" i="1" s="1"/>
  <c r="C241" i="1"/>
  <c r="D241" i="1" s="1"/>
  <c r="F241" i="1" s="1"/>
  <c r="C243" i="1"/>
  <c r="D243" i="1" s="1"/>
  <c r="AE243" i="1" s="1"/>
  <c r="AF243" i="1" s="1"/>
  <c r="C245" i="1"/>
  <c r="D245" i="1" s="1"/>
  <c r="U245" i="1" s="1"/>
  <c r="C247" i="1"/>
  <c r="D247" i="1" s="1"/>
  <c r="C249" i="1"/>
  <c r="D249" i="1" s="1"/>
  <c r="U249" i="1" s="1"/>
  <c r="C251" i="1"/>
  <c r="D251" i="1" s="1"/>
  <c r="U251" i="1" s="1"/>
  <c r="C253" i="1"/>
  <c r="D253" i="1" s="1"/>
  <c r="AA253" i="1" s="1"/>
  <c r="AC253" i="1" s="1"/>
  <c r="C255" i="1"/>
  <c r="D255" i="1" s="1"/>
  <c r="C257" i="1"/>
  <c r="D257" i="1" s="1"/>
  <c r="AA257" i="1" s="1"/>
  <c r="C259" i="1"/>
  <c r="D259" i="1" s="1"/>
  <c r="U259" i="1" s="1"/>
  <c r="C262" i="1"/>
  <c r="D262" i="1" s="1"/>
  <c r="E262" i="1" s="1"/>
  <c r="C264" i="1"/>
  <c r="D264" i="1" s="1"/>
  <c r="C266" i="1"/>
  <c r="D266" i="1" s="1"/>
  <c r="E266" i="1" s="1"/>
  <c r="C268" i="1"/>
  <c r="D268" i="1" s="1"/>
  <c r="E268" i="1" s="1"/>
  <c r="C270" i="1"/>
  <c r="D270" i="1" s="1"/>
  <c r="E270" i="1" s="1"/>
  <c r="C272" i="1"/>
  <c r="D272" i="1" s="1"/>
  <c r="C291" i="1"/>
  <c r="D291" i="1" s="1"/>
  <c r="E291" i="1" s="1"/>
  <c r="C292" i="1"/>
  <c r="D292" i="1" s="1"/>
  <c r="AA292" i="1" s="1"/>
  <c r="AB292" i="1" s="1"/>
  <c r="C294" i="1"/>
  <c r="D294" i="1" s="1"/>
  <c r="F294" i="1" s="1"/>
  <c r="C296" i="1"/>
  <c r="D296" i="1" s="1"/>
  <c r="C298" i="1"/>
  <c r="D298" i="1" s="1"/>
  <c r="E298" i="1" s="1"/>
  <c r="C300" i="1"/>
  <c r="D300" i="1" s="1"/>
  <c r="U300" i="1" s="1"/>
  <c r="C302" i="1"/>
  <c r="D302" i="1" s="1"/>
  <c r="C304" i="1"/>
  <c r="D304" i="1" s="1"/>
  <c r="C306" i="1"/>
  <c r="D306" i="1" s="1"/>
  <c r="AE306" i="1" s="1"/>
  <c r="AF306" i="1" s="1"/>
  <c r="C308" i="1"/>
  <c r="D308" i="1" s="1"/>
  <c r="C310" i="1"/>
  <c r="D310" i="1" s="1"/>
  <c r="E310" i="1" s="1"/>
  <c r="C115" i="1"/>
  <c r="D115" i="1" s="1"/>
  <c r="E115" i="1" s="1"/>
  <c r="C117" i="1"/>
  <c r="D117" i="1" s="1"/>
  <c r="U117" i="1" s="1"/>
  <c r="C126" i="1"/>
  <c r="D126" i="1" s="1"/>
  <c r="E126" i="1" s="1"/>
  <c r="C130" i="1"/>
  <c r="D130" i="1" s="1"/>
  <c r="F130" i="1" s="1"/>
  <c r="C133" i="1"/>
  <c r="D133" i="1" s="1"/>
  <c r="U133" i="1" s="1"/>
  <c r="C138" i="1"/>
  <c r="D138" i="1" s="1"/>
  <c r="AE138" i="1" s="1"/>
  <c r="AF138" i="1" s="1"/>
  <c r="C140" i="1"/>
  <c r="D140" i="1" s="1"/>
  <c r="AE140" i="1" s="1"/>
  <c r="AF140" i="1" s="1"/>
  <c r="AH140" i="1" s="1"/>
  <c r="C142" i="1"/>
  <c r="D142" i="1" s="1"/>
  <c r="E142" i="1" s="1"/>
  <c r="C144" i="1"/>
  <c r="D144" i="1" s="1"/>
  <c r="U144" i="1" s="1"/>
  <c r="C146" i="1"/>
  <c r="D146" i="1" s="1"/>
  <c r="F146" i="1" s="1"/>
  <c r="C148" i="1"/>
  <c r="D148" i="1" s="1"/>
  <c r="F148" i="1" s="1"/>
  <c r="C150" i="1"/>
  <c r="D150" i="1" s="1"/>
  <c r="E150" i="1" s="1"/>
  <c r="C152" i="1"/>
  <c r="D152" i="1" s="1"/>
  <c r="AE152" i="1" s="1"/>
  <c r="AF152" i="1" s="1"/>
  <c r="C160" i="1"/>
  <c r="D160" i="1" s="1"/>
  <c r="U160" i="1" s="1"/>
  <c r="C185" i="1"/>
  <c r="D185" i="1" s="1"/>
  <c r="F185" i="1" s="1"/>
  <c r="C112" i="1"/>
  <c r="D112" i="1" s="1"/>
  <c r="U112" i="1" s="1"/>
  <c r="C120" i="1"/>
  <c r="D120" i="1" s="1"/>
  <c r="U120" i="1" s="1"/>
  <c r="C122" i="1"/>
  <c r="D122" i="1" s="1"/>
  <c r="F122" i="1" s="1"/>
  <c r="C124" i="1"/>
  <c r="D124" i="1" s="1"/>
  <c r="AA124" i="1" s="1"/>
  <c r="AB124" i="1" s="1"/>
  <c r="C131" i="1"/>
  <c r="D131" i="1" s="1"/>
  <c r="C136" i="1"/>
  <c r="D136" i="1" s="1"/>
  <c r="C156" i="1"/>
  <c r="D156" i="1" s="1"/>
  <c r="AA156" i="1" s="1"/>
  <c r="C158" i="1"/>
  <c r="D158" i="1" s="1"/>
  <c r="AA158" i="1" s="1"/>
  <c r="C161" i="1"/>
  <c r="D161" i="1" s="1"/>
  <c r="F161" i="1" s="1"/>
  <c r="C163" i="1"/>
  <c r="D163" i="1" s="1"/>
  <c r="F163" i="1" s="1"/>
  <c r="C165" i="1"/>
  <c r="D165" i="1" s="1"/>
  <c r="AA165" i="1" s="1"/>
  <c r="C167" i="1"/>
  <c r="D167" i="1" s="1"/>
  <c r="AA167" i="1" s="1"/>
  <c r="C169" i="1"/>
  <c r="D169" i="1" s="1"/>
  <c r="AE169" i="1" s="1"/>
  <c r="AF169" i="1" s="1"/>
  <c r="C171" i="1"/>
  <c r="D171" i="1" s="1"/>
  <c r="C173" i="1"/>
  <c r="D173" i="1" s="1"/>
  <c r="AE173" i="1" s="1"/>
  <c r="AF173" i="1" s="1"/>
  <c r="AH173" i="1" s="1"/>
  <c r="C175" i="1"/>
  <c r="D175" i="1" s="1"/>
  <c r="F175" i="1" s="1"/>
  <c r="C177" i="1"/>
  <c r="D177" i="1" s="1"/>
  <c r="AA177" i="1" s="1"/>
  <c r="C194" i="1"/>
  <c r="D194" i="1" s="1"/>
  <c r="U194" i="1" s="1"/>
  <c r="C196" i="1"/>
  <c r="D196" i="1" s="1"/>
  <c r="E196" i="1" s="1"/>
  <c r="C198" i="1"/>
  <c r="D198" i="1" s="1"/>
  <c r="E198" i="1" s="1"/>
  <c r="C200" i="1"/>
  <c r="D200" i="1" s="1"/>
  <c r="AA200" i="1" s="1"/>
  <c r="C202" i="1"/>
  <c r="D202" i="1" s="1"/>
  <c r="C204" i="1"/>
  <c r="D204" i="1" s="1"/>
  <c r="E204" i="1" s="1"/>
  <c r="C225" i="1"/>
  <c r="D225" i="1" s="1"/>
  <c r="F225" i="1" s="1"/>
  <c r="C227" i="1"/>
  <c r="D227" i="1" s="1"/>
  <c r="E227" i="1" s="1"/>
  <c r="C229" i="1"/>
  <c r="D229" i="1" s="1"/>
  <c r="C231" i="1"/>
  <c r="D231" i="1" s="1"/>
  <c r="AE231" i="1" s="1"/>
  <c r="AF231" i="1" s="1"/>
  <c r="C234" i="1"/>
  <c r="D234" i="1" s="1"/>
  <c r="AA234" i="1" s="1"/>
  <c r="C236" i="1"/>
  <c r="D236" i="1" s="1"/>
  <c r="U236" i="1" s="1"/>
  <c r="C238" i="1"/>
  <c r="D238" i="1" s="1"/>
  <c r="C274" i="1"/>
  <c r="D274" i="1" s="1"/>
  <c r="E274" i="1" s="1"/>
  <c r="C276" i="1"/>
  <c r="D276" i="1" s="1"/>
  <c r="F276" i="1" s="1"/>
  <c r="C278" i="1"/>
  <c r="D278" i="1" s="1"/>
  <c r="E278" i="1" s="1"/>
  <c r="C280" i="1"/>
  <c r="D280" i="1" s="1"/>
  <c r="C282" i="1"/>
  <c r="D282" i="1" s="1"/>
  <c r="E282" i="1" s="1"/>
  <c r="C284" i="1"/>
  <c r="D284" i="1" s="1"/>
  <c r="F284" i="1" s="1"/>
  <c r="C286" i="1"/>
  <c r="D286" i="1" s="1"/>
  <c r="F286" i="1" s="1"/>
  <c r="C288" i="1"/>
  <c r="D288" i="1" s="1"/>
  <c r="C290" i="1"/>
  <c r="D290" i="1" s="1"/>
  <c r="AA290" i="1" s="1"/>
  <c r="C128" i="1"/>
  <c r="D128" i="1" s="1"/>
  <c r="AA128" i="1" s="1"/>
  <c r="AB128" i="1" s="1"/>
  <c r="C155" i="1"/>
  <c r="D155" i="1" s="1"/>
  <c r="F155" i="1" s="1"/>
  <c r="C179" i="1"/>
  <c r="D179" i="1" s="1"/>
  <c r="C181" i="1"/>
  <c r="D181" i="1" s="1"/>
  <c r="AE181" i="1" s="1"/>
  <c r="AF181" i="1" s="1"/>
  <c r="C183" i="1"/>
  <c r="D183" i="1" s="1"/>
  <c r="F183" i="1" s="1"/>
  <c r="C187" i="1"/>
  <c r="D187" i="1" s="1"/>
  <c r="AE187" i="1" s="1"/>
  <c r="AF187" i="1" s="1"/>
  <c r="C305" i="1"/>
  <c r="D305" i="1" s="1"/>
  <c r="C297" i="1"/>
  <c r="D297" i="1" s="1"/>
  <c r="AA297" i="1" s="1"/>
  <c r="AB297" i="1" s="1"/>
  <c r="C285" i="1"/>
  <c r="D285" i="1" s="1"/>
  <c r="E285" i="1" s="1"/>
  <c r="C277" i="1"/>
  <c r="D277" i="1" s="1"/>
  <c r="E277" i="1" s="1"/>
  <c r="C269" i="1"/>
  <c r="D269" i="1" s="1"/>
  <c r="C261" i="1"/>
  <c r="D261" i="1" s="1"/>
  <c r="U261" i="1" s="1"/>
  <c r="C254" i="1"/>
  <c r="D254" i="1" s="1"/>
  <c r="AE254" i="1" s="1"/>
  <c r="AF254" i="1" s="1"/>
  <c r="C246" i="1"/>
  <c r="D246" i="1" s="1"/>
  <c r="AE246" i="1" s="1"/>
  <c r="AF246" i="1" s="1"/>
  <c r="AG246" i="1" s="1"/>
  <c r="C233" i="1"/>
  <c r="D233" i="1" s="1"/>
  <c r="C226" i="1"/>
  <c r="D226" i="1" s="1"/>
  <c r="U226" i="1" s="1"/>
  <c r="C218" i="1"/>
  <c r="D218" i="1" s="1"/>
  <c r="U218" i="1" s="1"/>
  <c r="C211" i="1"/>
  <c r="D211" i="1" s="1"/>
  <c r="F211" i="1" s="1"/>
  <c r="U205" i="1"/>
  <c r="C201" i="1"/>
  <c r="D201" i="1" s="1"/>
  <c r="AE201" i="1" s="1"/>
  <c r="AF201" i="1" s="1"/>
  <c r="AG201" i="1" s="1"/>
  <c r="C193" i="1"/>
  <c r="D193" i="1" s="1"/>
  <c r="AA193" i="1" s="1"/>
  <c r="C191" i="1"/>
  <c r="D191" i="1" s="1"/>
  <c r="F191" i="1" s="1"/>
  <c r="C174" i="1"/>
  <c r="D174" i="1" s="1"/>
  <c r="C166" i="1"/>
  <c r="D166" i="1" s="1"/>
  <c r="AA166" i="1" s="1"/>
  <c r="AB166" i="1" s="1"/>
  <c r="C135" i="1"/>
  <c r="D135" i="1" s="1"/>
  <c r="E135" i="1" s="1"/>
  <c r="C132" i="1"/>
  <c r="D132" i="1" s="1"/>
  <c r="AE132" i="1" s="1"/>
  <c r="AF132" i="1" s="1"/>
  <c r="C125" i="1"/>
  <c r="D125" i="1" s="1"/>
  <c r="AE125" i="1" s="1"/>
  <c r="AF125" i="1" s="1"/>
  <c r="C113" i="1"/>
  <c r="D113" i="1" s="1"/>
  <c r="F113" i="1" s="1"/>
  <c r="K101" i="1"/>
  <c r="M115" i="1"/>
  <c r="M119" i="1"/>
  <c r="M123" i="1"/>
  <c r="M127" i="1"/>
  <c r="M131" i="1"/>
  <c r="M135" i="1"/>
  <c r="M139" i="1"/>
  <c r="M143" i="1"/>
  <c r="M147" i="1"/>
  <c r="M151" i="1"/>
  <c r="M155" i="1"/>
  <c r="M159" i="1"/>
  <c r="M163" i="1"/>
  <c r="M167" i="1"/>
  <c r="M171" i="1"/>
  <c r="M175" i="1"/>
  <c r="M179" i="1"/>
  <c r="M183" i="1"/>
  <c r="M187" i="1"/>
  <c r="M191" i="1"/>
  <c r="M195" i="1"/>
  <c r="M199" i="1"/>
  <c r="M203" i="1"/>
  <c r="M207" i="1"/>
  <c r="M211" i="1"/>
  <c r="M215" i="1"/>
  <c r="M219" i="1"/>
  <c r="M223" i="1"/>
  <c r="M227" i="1"/>
  <c r="M231" i="1"/>
  <c r="M235" i="1"/>
  <c r="M239" i="1"/>
  <c r="M243" i="1"/>
  <c r="M247" i="1"/>
  <c r="M251" i="1"/>
  <c r="M255" i="1"/>
  <c r="M259" i="1"/>
  <c r="M263" i="1"/>
  <c r="M267" i="1"/>
  <c r="M271" i="1"/>
  <c r="M275" i="1"/>
  <c r="M279" i="1"/>
  <c r="M283" i="1"/>
  <c r="M287" i="1"/>
  <c r="M291" i="1"/>
  <c r="M295" i="1"/>
  <c r="M299" i="1"/>
  <c r="M303" i="1"/>
  <c r="M307" i="1"/>
  <c r="M311" i="1"/>
  <c r="M122" i="1"/>
  <c r="M142" i="1"/>
  <c r="M162" i="1"/>
  <c r="M174" i="1"/>
  <c r="M186" i="1"/>
  <c r="M198" i="1"/>
  <c r="M210" i="1"/>
  <c r="M222" i="1"/>
  <c r="M234" i="1"/>
  <c r="M246" i="1"/>
  <c r="M258" i="1"/>
  <c r="M266" i="1"/>
  <c r="M274" i="1"/>
  <c r="M286" i="1"/>
  <c r="M298" i="1"/>
  <c r="M310" i="1"/>
  <c r="M112" i="1"/>
  <c r="M116" i="1"/>
  <c r="M120" i="1"/>
  <c r="M124" i="1"/>
  <c r="M128" i="1"/>
  <c r="M132" i="1"/>
  <c r="M136" i="1"/>
  <c r="M140" i="1"/>
  <c r="M144" i="1"/>
  <c r="M148" i="1"/>
  <c r="M152" i="1"/>
  <c r="M156" i="1"/>
  <c r="M160" i="1"/>
  <c r="M164" i="1"/>
  <c r="M168" i="1"/>
  <c r="M172" i="1"/>
  <c r="M176" i="1"/>
  <c r="M180" i="1"/>
  <c r="M184" i="1"/>
  <c r="M188" i="1"/>
  <c r="M192" i="1"/>
  <c r="M196" i="1"/>
  <c r="M200" i="1"/>
  <c r="M204" i="1"/>
  <c r="M208" i="1"/>
  <c r="M212" i="1"/>
  <c r="M216" i="1"/>
  <c r="M220" i="1"/>
  <c r="M224" i="1"/>
  <c r="M228" i="1"/>
  <c r="M232" i="1"/>
  <c r="M236" i="1"/>
  <c r="M240" i="1"/>
  <c r="M244" i="1"/>
  <c r="M248" i="1"/>
  <c r="M252" i="1"/>
  <c r="M256" i="1"/>
  <c r="M260" i="1"/>
  <c r="M264" i="1"/>
  <c r="M268" i="1"/>
  <c r="M272" i="1"/>
  <c r="M276" i="1"/>
  <c r="M280" i="1"/>
  <c r="M284" i="1"/>
  <c r="M288" i="1"/>
  <c r="M292" i="1"/>
  <c r="M296" i="1"/>
  <c r="M300" i="1"/>
  <c r="M304" i="1"/>
  <c r="M308" i="1"/>
  <c r="M111" i="1"/>
  <c r="M118" i="1"/>
  <c r="M126" i="1"/>
  <c r="M134" i="1"/>
  <c r="M146" i="1"/>
  <c r="M158" i="1"/>
  <c r="M166" i="1"/>
  <c r="M178" i="1"/>
  <c r="M190" i="1"/>
  <c r="M206" i="1"/>
  <c r="M218" i="1"/>
  <c r="M230" i="1"/>
  <c r="M238" i="1"/>
  <c r="M250" i="1"/>
  <c r="M262" i="1"/>
  <c r="M278" i="1"/>
  <c r="M290" i="1"/>
  <c r="M302" i="1"/>
  <c r="M113" i="1"/>
  <c r="M117" i="1"/>
  <c r="M121" i="1"/>
  <c r="M125" i="1"/>
  <c r="M129" i="1"/>
  <c r="M133" i="1"/>
  <c r="M137" i="1"/>
  <c r="M141" i="1"/>
  <c r="M145" i="1"/>
  <c r="M149" i="1"/>
  <c r="M153" i="1"/>
  <c r="M157" i="1"/>
  <c r="M161" i="1"/>
  <c r="M165" i="1"/>
  <c r="M169" i="1"/>
  <c r="M173" i="1"/>
  <c r="M177" i="1"/>
  <c r="M181" i="1"/>
  <c r="M185" i="1"/>
  <c r="M189" i="1"/>
  <c r="M193" i="1"/>
  <c r="M197" i="1"/>
  <c r="M201" i="1"/>
  <c r="M205" i="1"/>
  <c r="M209" i="1"/>
  <c r="M213" i="1"/>
  <c r="M217" i="1"/>
  <c r="M221" i="1"/>
  <c r="M225" i="1"/>
  <c r="M229" i="1"/>
  <c r="M233" i="1"/>
  <c r="M237" i="1"/>
  <c r="M241" i="1"/>
  <c r="M245" i="1"/>
  <c r="M249" i="1"/>
  <c r="M253" i="1"/>
  <c r="M257" i="1"/>
  <c r="M261" i="1"/>
  <c r="M265" i="1"/>
  <c r="M269" i="1"/>
  <c r="M273" i="1"/>
  <c r="M277" i="1"/>
  <c r="M281" i="1"/>
  <c r="M285" i="1"/>
  <c r="M289" i="1"/>
  <c r="M293" i="1"/>
  <c r="M297" i="1"/>
  <c r="M301" i="1"/>
  <c r="M305" i="1"/>
  <c r="M309" i="1"/>
  <c r="M114" i="1"/>
  <c r="M130" i="1"/>
  <c r="M138" i="1"/>
  <c r="M150" i="1"/>
  <c r="M154" i="1"/>
  <c r="M170" i="1"/>
  <c r="M182" i="1"/>
  <c r="M194" i="1"/>
  <c r="M202" i="1"/>
  <c r="M214" i="1"/>
  <c r="M226" i="1"/>
  <c r="M242" i="1"/>
  <c r="M254" i="1"/>
  <c r="M270" i="1"/>
  <c r="M282" i="1"/>
  <c r="M294" i="1"/>
  <c r="M306" i="1"/>
  <c r="K99" i="1"/>
  <c r="C307" i="1"/>
  <c r="D307" i="1" s="1"/>
  <c r="U307" i="1" s="1"/>
  <c r="C299" i="1"/>
  <c r="D299" i="1" s="1"/>
  <c r="AA299" i="1" s="1"/>
  <c r="AB299" i="1" s="1"/>
  <c r="C287" i="1"/>
  <c r="D287" i="1" s="1"/>
  <c r="U287" i="1" s="1"/>
  <c r="C279" i="1"/>
  <c r="D279" i="1" s="1"/>
  <c r="E279" i="1" s="1"/>
  <c r="C271" i="1"/>
  <c r="D271" i="1" s="1"/>
  <c r="F271" i="1" s="1"/>
  <c r="C263" i="1"/>
  <c r="D263" i="1" s="1"/>
  <c r="AE263" i="1" s="1"/>
  <c r="AF263" i="1" s="1"/>
  <c r="C256" i="1"/>
  <c r="D256" i="1" s="1"/>
  <c r="AE256" i="1" s="1"/>
  <c r="AF256" i="1" s="1"/>
  <c r="AG256" i="1" s="1"/>
  <c r="C248" i="1"/>
  <c r="D248" i="1" s="1"/>
  <c r="O248" i="1" s="1"/>
  <c r="C240" i="1"/>
  <c r="D240" i="1" s="1"/>
  <c r="U240" i="1" s="1"/>
  <c r="C235" i="1"/>
  <c r="D235" i="1" s="1"/>
  <c r="U235" i="1" s="1"/>
  <c r="C228" i="1"/>
  <c r="D228" i="1" s="1"/>
  <c r="E228" i="1" s="1"/>
  <c r="C220" i="1"/>
  <c r="D220" i="1" s="1"/>
  <c r="AA220" i="1" s="1"/>
  <c r="C213" i="1"/>
  <c r="D213" i="1" s="1"/>
  <c r="AA213" i="1" s="1"/>
  <c r="C203" i="1"/>
  <c r="D203" i="1" s="1"/>
  <c r="N203" i="1" s="1"/>
  <c r="C195" i="1"/>
  <c r="D195" i="1" s="1"/>
  <c r="F195" i="1" s="1"/>
  <c r="C176" i="1"/>
  <c r="D176" i="1" s="1"/>
  <c r="E176" i="1" s="1"/>
  <c r="C168" i="1"/>
  <c r="D168" i="1" s="1"/>
  <c r="F168" i="1" s="1"/>
  <c r="C119" i="1"/>
  <c r="D119" i="1" s="1"/>
  <c r="E119" i="1" s="1"/>
  <c r="W100" i="1"/>
  <c r="K92" i="2"/>
  <c r="G18" i="2" s="1"/>
  <c r="AE172" i="1"/>
  <c r="AF172" i="1" s="1"/>
  <c r="AE250" i="1"/>
  <c r="AF250" i="1" s="1"/>
  <c r="AH250" i="1" s="1"/>
  <c r="U224" i="1"/>
  <c r="AE170" i="1"/>
  <c r="AF170" i="1" s="1"/>
  <c r="AG170" i="1" s="1"/>
  <c r="AE258" i="1"/>
  <c r="AF258" i="1" s="1"/>
  <c r="AG258" i="1" s="1"/>
  <c r="E258" i="1"/>
  <c r="F258" i="1"/>
  <c r="AA258" i="1"/>
  <c r="E252" i="1"/>
  <c r="U199" i="1"/>
  <c r="AA224" i="1"/>
  <c r="AC224" i="1" s="1"/>
  <c r="F157" i="1"/>
  <c r="C114" i="1"/>
  <c r="D114" i="1" s="1"/>
  <c r="AE114" i="1" s="1"/>
  <c r="AF114" i="1" s="1"/>
  <c r="W103" i="2"/>
  <c r="U275" i="2"/>
  <c r="C115" i="2"/>
  <c r="D115" i="2" s="1"/>
  <c r="AA115" i="2" s="1"/>
  <c r="C117" i="2"/>
  <c r="D117" i="2" s="1"/>
  <c r="AA117" i="2" s="1"/>
  <c r="C123" i="2"/>
  <c r="D123" i="2" s="1"/>
  <c r="AA123" i="2" s="1"/>
  <c r="C125" i="2"/>
  <c r="D125" i="2" s="1"/>
  <c r="AA125" i="2" s="1"/>
  <c r="C129" i="2"/>
  <c r="D129" i="2" s="1"/>
  <c r="AA129" i="2" s="1"/>
  <c r="C133" i="2"/>
  <c r="D133" i="2" s="1"/>
  <c r="AA133" i="2" s="1"/>
  <c r="C210" i="2"/>
  <c r="D210" i="2" s="1"/>
  <c r="AA210" i="2" s="1"/>
  <c r="C226" i="2"/>
  <c r="D226" i="2" s="1"/>
  <c r="AA226" i="2" s="1"/>
  <c r="C232" i="2"/>
  <c r="D232" i="2" s="1"/>
  <c r="AA232" i="2" s="1"/>
  <c r="C271" i="2"/>
  <c r="D271" i="2" s="1"/>
  <c r="AA271" i="2" s="1"/>
  <c r="G68" i="2"/>
  <c r="K81" i="2" s="1"/>
  <c r="G90" i="2" s="1"/>
  <c r="C136" i="2"/>
  <c r="D136" i="2" s="1"/>
  <c r="AA136" i="2" s="1"/>
  <c r="C138" i="2"/>
  <c r="D138" i="2" s="1"/>
  <c r="AA138" i="2" s="1"/>
  <c r="C140" i="2"/>
  <c r="D140" i="2" s="1"/>
  <c r="AA140" i="2" s="1"/>
  <c r="C142" i="2"/>
  <c r="D142" i="2" s="1"/>
  <c r="AA142" i="2" s="1"/>
  <c r="C146" i="2"/>
  <c r="D146" i="2" s="1"/>
  <c r="AA146" i="2" s="1"/>
  <c r="C148" i="2"/>
  <c r="D148" i="2" s="1"/>
  <c r="AA148" i="2" s="1"/>
  <c r="C152" i="2"/>
  <c r="D152" i="2" s="1"/>
  <c r="AA152" i="2" s="1"/>
  <c r="C158" i="2"/>
  <c r="D158" i="2" s="1"/>
  <c r="AA158" i="2" s="1"/>
  <c r="C160" i="2"/>
  <c r="D160" i="2" s="1"/>
  <c r="AA160" i="2" s="1"/>
  <c r="C162" i="2"/>
  <c r="D162" i="2" s="1"/>
  <c r="AA162" i="2" s="1"/>
  <c r="C168" i="2"/>
  <c r="D168" i="2" s="1"/>
  <c r="AA168" i="2" s="1"/>
  <c r="C170" i="2"/>
  <c r="D170" i="2" s="1"/>
  <c r="AA170" i="2" s="1"/>
  <c r="C313" i="2"/>
  <c r="D313" i="2" s="1"/>
  <c r="AA313" i="2" s="1"/>
  <c r="K102" i="2"/>
  <c r="C114" i="2"/>
  <c r="D114" i="2" s="1"/>
  <c r="AA114" i="2" s="1"/>
  <c r="C116" i="2"/>
  <c r="D116" i="2" s="1"/>
  <c r="AA116" i="2" s="1"/>
  <c r="C118" i="2"/>
  <c r="D118" i="2" s="1"/>
  <c r="AA118" i="2" s="1"/>
  <c r="C120" i="2"/>
  <c r="D120" i="2" s="1"/>
  <c r="AA120" i="2" s="1"/>
  <c r="C122" i="2"/>
  <c r="D122" i="2" s="1"/>
  <c r="AA122" i="2" s="1"/>
  <c r="C124" i="2"/>
  <c r="D124" i="2" s="1"/>
  <c r="AA124" i="2" s="1"/>
  <c r="C126" i="2"/>
  <c r="D126" i="2" s="1"/>
  <c r="AA126" i="2" s="1"/>
  <c r="C128" i="2"/>
  <c r="D128" i="2" s="1"/>
  <c r="AA128" i="2" s="1"/>
  <c r="C130" i="2"/>
  <c r="D130" i="2" s="1"/>
  <c r="AA130" i="2" s="1"/>
  <c r="C132" i="2"/>
  <c r="D132" i="2" s="1"/>
  <c r="AA132" i="2" s="1"/>
  <c r="C134" i="2"/>
  <c r="D134" i="2" s="1"/>
  <c r="AA134" i="2" s="1"/>
  <c r="C137" i="2"/>
  <c r="D137" i="2" s="1"/>
  <c r="AA137" i="2" s="1"/>
  <c r="C139" i="2"/>
  <c r="D139" i="2" s="1"/>
  <c r="AA139" i="2" s="1"/>
  <c r="C141" i="2"/>
  <c r="D141" i="2" s="1"/>
  <c r="AA141" i="2" s="1"/>
  <c r="C143" i="2"/>
  <c r="D143" i="2" s="1"/>
  <c r="AA143" i="2" s="1"/>
  <c r="C145" i="2"/>
  <c r="D145" i="2" s="1"/>
  <c r="AA145" i="2" s="1"/>
  <c r="C147" i="2"/>
  <c r="D147" i="2" s="1"/>
  <c r="AA147" i="2" s="1"/>
  <c r="C149" i="2"/>
  <c r="D149" i="2" s="1"/>
  <c r="AA149" i="2" s="1"/>
  <c r="C151" i="2"/>
  <c r="D151" i="2" s="1"/>
  <c r="AA151" i="2" s="1"/>
  <c r="C153" i="2"/>
  <c r="D153" i="2" s="1"/>
  <c r="AA153" i="2" s="1"/>
  <c r="C155" i="2"/>
  <c r="D155" i="2" s="1"/>
  <c r="AA155" i="2" s="1"/>
  <c r="C157" i="2"/>
  <c r="D157" i="2" s="1"/>
  <c r="AA157" i="2" s="1"/>
  <c r="C159" i="2"/>
  <c r="D159" i="2" s="1"/>
  <c r="AA159" i="2" s="1"/>
  <c r="C161" i="2"/>
  <c r="D161" i="2" s="1"/>
  <c r="AA161" i="2" s="1"/>
  <c r="C163" i="2"/>
  <c r="D163" i="2" s="1"/>
  <c r="AA163" i="2" s="1"/>
  <c r="C165" i="2"/>
  <c r="D165" i="2" s="1"/>
  <c r="AA165" i="2" s="1"/>
  <c r="C167" i="2"/>
  <c r="D167" i="2" s="1"/>
  <c r="AA167" i="2" s="1"/>
  <c r="C169" i="2"/>
  <c r="D169" i="2" s="1"/>
  <c r="AA169" i="2" s="1"/>
  <c r="C171" i="2"/>
  <c r="D171" i="2" s="1"/>
  <c r="AA171" i="2" s="1"/>
  <c r="C202" i="2"/>
  <c r="D202" i="2" s="1"/>
  <c r="AA202" i="2" s="1"/>
  <c r="C208" i="2"/>
  <c r="D208" i="2" s="1"/>
  <c r="AA208" i="2" s="1"/>
  <c r="C218" i="2"/>
  <c r="D218" i="2" s="1"/>
  <c r="AA218" i="2" s="1"/>
  <c r="C224" i="2"/>
  <c r="D224" i="2" s="1"/>
  <c r="AA224" i="2" s="1"/>
  <c r="C234" i="2"/>
  <c r="D234" i="2" s="1"/>
  <c r="AA234" i="2" s="1"/>
  <c r="AE275" i="2"/>
  <c r="AF275" i="2" s="1"/>
  <c r="AE226" i="2"/>
  <c r="AF226" i="2" s="1"/>
  <c r="C314" i="2"/>
  <c r="D314" i="2" s="1"/>
  <c r="AA314" i="2" s="1"/>
  <c r="C312" i="2"/>
  <c r="D312" i="2" s="1"/>
  <c r="AA312" i="2" s="1"/>
  <c r="C310" i="2"/>
  <c r="D310" i="2" s="1"/>
  <c r="AA310" i="2" s="1"/>
  <c r="C308" i="2"/>
  <c r="D308" i="2" s="1"/>
  <c r="AA308" i="2" s="1"/>
  <c r="C306" i="2"/>
  <c r="D306" i="2" s="1"/>
  <c r="AA306" i="2" s="1"/>
  <c r="C304" i="2"/>
  <c r="D304" i="2" s="1"/>
  <c r="AA304" i="2" s="1"/>
  <c r="C302" i="2"/>
  <c r="D302" i="2" s="1"/>
  <c r="AA302" i="2" s="1"/>
  <c r="C300" i="2"/>
  <c r="D300" i="2" s="1"/>
  <c r="AA300" i="2" s="1"/>
  <c r="C298" i="2"/>
  <c r="D298" i="2" s="1"/>
  <c r="AA298" i="2" s="1"/>
  <c r="C296" i="2"/>
  <c r="D296" i="2" s="1"/>
  <c r="AA296" i="2" s="1"/>
  <c r="C294" i="2"/>
  <c r="D294" i="2" s="1"/>
  <c r="AA294" i="2" s="1"/>
  <c r="C292" i="2"/>
  <c r="D292" i="2" s="1"/>
  <c r="AA292" i="2" s="1"/>
  <c r="C309" i="2"/>
  <c r="D309" i="2" s="1"/>
  <c r="AA309" i="2" s="1"/>
  <c r="C299" i="2"/>
  <c r="D299" i="2" s="1"/>
  <c r="AA299" i="2" s="1"/>
  <c r="C311" i="2"/>
  <c r="D311" i="2" s="1"/>
  <c r="AA311" i="2" s="1"/>
  <c r="C301" i="2"/>
  <c r="D301" i="2" s="1"/>
  <c r="AA301" i="2" s="1"/>
  <c r="C305" i="2"/>
  <c r="D305" i="2" s="1"/>
  <c r="AA305" i="2" s="1"/>
  <c r="C293" i="2"/>
  <c r="D293" i="2" s="1"/>
  <c r="AA293" i="2" s="1"/>
  <c r="C307" i="2"/>
  <c r="D307" i="2" s="1"/>
  <c r="AA307" i="2" s="1"/>
  <c r="C303" i="2"/>
  <c r="D303" i="2" s="1"/>
  <c r="AA303" i="2" s="1"/>
  <c r="C295" i="2"/>
  <c r="D295" i="2" s="1"/>
  <c r="AA295" i="2" s="1"/>
  <c r="C290" i="2"/>
  <c r="D290" i="2" s="1"/>
  <c r="AA290" i="2" s="1"/>
  <c r="C288" i="2"/>
  <c r="D288" i="2" s="1"/>
  <c r="AA288" i="2" s="1"/>
  <c r="C286" i="2"/>
  <c r="D286" i="2" s="1"/>
  <c r="AA286" i="2" s="1"/>
  <c r="C284" i="2"/>
  <c r="D284" i="2" s="1"/>
  <c r="AA284" i="2" s="1"/>
  <c r="C282" i="2"/>
  <c r="D282" i="2" s="1"/>
  <c r="AA282" i="2" s="1"/>
  <c r="C280" i="2"/>
  <c r="D280" i="2" s="1"/>
  <c r="AA280" i="2" s="1"/>
  <c r="C297" i="2"/>
  <c r="D297" i="2" s="1"/>
  <c r="AA297" i="2" s="1"/>
  <c r="C287" i="2"/>
  <c r="D287" i="2" s="1"/>
  <c r="AA287" i="2" s="1"/>
  <c r="C278" i="2"/>
  <c r="D278" i="2" s="1"/>
  <c r="AA278" i="2" s="1"/>
  <c r="C276" i="2"/>
  <c r="D276" i="2" s="1"/>
  <c r="AA276" i="2" s="1"/>
  <c r="C274" i="2"/>
  <c r="D274" i="2" s="1"/>
  <c r="AA274" i="2" s="1"/>
  <c r="C272" i="2"/>
  <c r="D272" i="2" s="1"/>
  <c r="AA272" i="2" s="1"/>
  <c r="C270" i="2"/>
  <c r="D270" i="2" s="1"/>
  <c r="AA270" i="2" s="1"/>
  <c r="C268" i="2"/>
  <c r="D268" i="2" s="1"/>
  <c r="AA268" i="2" s="1"/>
  <c r="C266" i="2"/>
  <c r="D266" i="2" s="1"/>
  <c r="AA266" i="2" s="1"/>
  <c r="C264" i="2"/>
  <c r="D264" i="2" s="1"/>
  <c r="AA264" i="2" s="1"/>
  <c r="C262" i="2"/>
  <c r="D262" i="2" s="1"/>
  <c r="AA262" i="2" s="1"/>
  <c r="C260" i="2"/>
  <c r="D260" i="2" s="1"/>
  <c r="AA260" i="2" s="1"/>
  <c r="C258" i="2"/>
  <c r="D258" i="2" s="1"/>
  <c r="AA258" i="2" s="1"/>
  <c r="C256" i="2"/>
  <c r="D256" i="2" s="1"/>
  <c r="AA256" i="2" s="1"/>
  <c r="C254" i="2"/>
  <c r="D254" i="2" s="1"/>
  <c r="AA254" i="2" s="1"/>
  <c r="C252" i="2"/>
  <c r="D252" i="2" s="1"/>
  <c r="AA252" i="2" s="1"/>
  <c r="C250" i="2"/>
  <c r="D250" i="2" s="1"/>
  <c r="AA250" i="2" s="1"/>
  <c r="C248" i="2"/>
  <c r="D248" i="2" s="1"/>
  <c r="AA248" i="2" s="1"/>
  <c r="C289" i="2"/>
  <c r="D289" i="2" s="1"/>
  <c r="AA289" i="2" s="1"/>
  <c r="C285" i="2"/>
  <c r="D285" i="2" s="1"/>
  <c r="AA285" i="2" s="1"/>
  <c r="C267" i="2"/>
  <c r="D267" i="2" s="1"/>
  <c r="AA267" i="2" s="1"/>
  <c r="C259" i="2"/>
  <c r="D259" i="2" s="1"/>
  <c r="AA259" i="2" s="1"/>
  <c r="C251" i="2"/>
  <c r="D251" i="2" s="1"/>
  <c r="AA251" i="2" s="1"/>
  <c r="C291" i="2"/>
  <c r="D291" i="2" s="1"/>
  <c r="AA291" i="2" s="1"/>
  <c r="C281" i="2"/>
  <c r="D281" i="2" s="1"/>
  <c r="AA281" i="2" s="1"/>
  <c r="C269" i="2"/>
  <c r="D269" i="2" s="1"/>
  <c r="AA269" i="2" s="1"/>
  <c r="C261" i="2"/>
  <c r="D261" i="2" s="1"/>
  <c r="AA261" i="2" s="1"/>
  <c r="C253" i="2"/>
  <c r="D253" i="2" s="1"/>
  <c r="AA253" i="2" s="1"/>
  <c r="C245" i="2"/>
  <c r="D245" i="2" s="1"/>
  <c r="AA245" i="2" s="1"/>
  <c r="C243" i="2"/>
  <c r="D243" i="2" s="1"/>
  <c r="AA243" i="2" s="1"/>
  <c r="C241" i="2"/>
  <c r="D241" i="2" s="1"/>
  <c r="AA241" i="2" s="1"/>
  <c r="C239" i="2"/>
  <c r="D239" i="2" s="1"/>
  <c r="AA239" i="2" s="1"/>
  <c r="C237" i="2"/>
  <c r="D237" i="2" s="1"/>
  <c r="AA237" i="2" s="1"/>
  <c r="C235" i="2"/>
  <c r="D235" i="2" s="1"/>
  <c r="AA235" i="2" s="1"/>
  <c r="C283" i="2"/>
  <c r="D283" i="2" s="1"/>
  <c r="AA283" i="2" s="1"/>
  <c r="C277" i="2"/>
  <c r="D277" i="2" s="1"/>
  <c r="AA277" i="2" s="1"/>
  <c r="C273" i="2"/>
  <c r="D273" i="2" s="1"/>
  <c r="AA273" i="2" s="1"/>
  <c r="C263" i="2"/>
  <c r="D263" i="2" s="1"/>
  <c r="AA263" i="2" s="1"/>
  <c r="C257" i="2"/>
  <c r="D257" i="2" s="1"/>
  <c r="AA257" i="2" s="1"/>
  <c r="C247" i="2"/>
  <c r="D247" i="2" s="1"/>
  <c r="AA247" i="2" s="1"/>
  <c r="C246" i="2"/>
  <c r="D246" i="2" s="1"/>
  <c r="AA246" i="2" s="1"/>
  <c r="C238" i="2"/>
  <c r="D238" i="2" s="1"/>
  <c r="AA238" i="2" s="1"/>
  <c r="C240" i="2"/>
  <c r="D240" i="2" s="1"/>
  <c r="AA240" i="2" s="1"/>
  <c r="C233" i="2"/>
  <c r="D233" i="2" s="1"/>
  <c r="AA233" i="2" s="1"/>
  <c r="C231" i="2"/>
  <c r="D231" i="2" s="1"/>
  <c r="AA231" i="2" s="1"/>
  <c r="C229" i="2"/>
  <c r="D229" i="2" s="1"/>
  <c r="AA229" i="2" s="1"/>
  <c r="C227" i="2"/>
  <c r="D227" i="2" s="1"/>
  <c r="AA227" i="2" s="1"/>
  <c r="C225" i="2"/>
  <c r="D225" i="2" s="1"/>
  <c r="AA225" i="2" s="1"/>
  <c r="C223" i="2"/>
  <c r="D223" i="2" s="1"/>
  <c r="AA223" i="2" s="1"/>
  <c r="C221" i="2"/>
  <c r="D221" i="2" s="1"/>
  <c r="AA221" i="2" s="1"/>
  <c r="C219" i="2"/>
  <c r="D219" i="2" s="1"/>
  <c r="AA219" i="2" s="1"/>
  <c r="C217" i="2"/>
  <c r="D217" i="2" s="1"/>
  <c r="AA217" i="2" s="1"/>
  <c r="C215" i="2"/>
  <c r="D215" i="2" s="1"/>
  <c r="AA215" i="2" s="1"/>
  <c r="C213" i="2"/>
  <c r="D213" i="2" s="1"/>
  <c r="AA213" i="2" s="1"/>
  <c r="C211" i="2"/>
  <c r="D211" i="2" s="1"/>
  <c r="AA211" i="2" s="1"/>
  <c r="C209" i="2"/>
  <c r="D209" i="2" s="1"/>
  <c r="AA209" i="2" s="1"/>
  <c r="C207" i="2"/>
  <c r="D207" i="2" s="1"/>
  <c r="AA207" i="2" s="1"/>
  <c r="C205" i="2"/>
  <c r="D205" i="2" s="1"/>
  <c r="AA205" i="2" s="1"/>
  <c r="C203" i="2"/>
  <c r="D203" i="2" s="1"/>
  <c r="AA203" i="2" s="1"/>
  <c r="C201" i="2"/>
  <c r="D201" i="2" s="1"/>
  <c r="AA201" i="2" s="1"/>
  <c r="C199" i="2"/>
  <c r="D199" i="2" s="1"/>
  <c r="AA199" i="2" s="1"/>
  <c r="C197" i="2"/>
  <c r="D197" i="2" s="1"/>
  <c r="AA197" i="2" s="1"/>
  <c r="C195" i="2"/>
  <c r="D195" i="2" s="1"/>
  <c r="AA195" i="2" s="1"/>
  <c r="C193" i="2"/>
  <c r="D193" i="2" s="1"/>
  <c r="AA193" i="2" s="1"/>
  <c r="C191" i="2"/>
  <c r="D191" i="2" s="1"/>
  <c r="AA191" i="2" s="1"/>
  <c r="C189" i="2"/>
  <c r="D189" i="2" s="1"/>
  <c r="AA189" i="2" s="1"/>
  <c r="C187" i="2"/>
  <c r="D187" i="2" s="1"/>
  <c r="AA187" i="2" s="1"/>
  <c r="C185" i="2"/>
  <c r="D185" i="2" s="1"/>
  <c r="AA185" i="2" s="1"/>
  <c r="C183" i="2"/>
  <c r="D183" i="2" s="1"/>
  <c r="AA183" i="2" s="1"/>
  <c r="C181" i="2"/>
  <c r="D181" i="2" s="1"/>
  <c r="AA181" i="2" s="1"/>
  <c r="C179" i="2"/>
  <c r="D179" i="2" s="1"/>
  <c r="AA179" i="2" s="1"/>
  <c r="C177" i="2"/>
  <c r="D177" i="2" s="1"/>
  <c r="AA177" i="2" s="1"/>
  <c r="C175" i="2"/>
  <c r="D175" i="2" s="1"/>
  <c r="AA175" i="2" s="1"/>
  <c r="C255" i="2"/>
  <c r="D255" i="2" s="1"/>
  <c r="AA255" i="2" s="1"/>
  <c r="C244" i="2"/>
  <c r="D244" i="2" s="1"/>
  <c r="AA244" i="2" s="1"/>
  <c r="C228" i="2"/>
  <c r="D228" i="2" s="1"/>
  <c r="AA228" i="2" s="1"/>
  <c r="C220" i="2"/>
  <c r="D220" i="2" s="1"/>
  <c r="AA220" i="2" s="1"/>
  <c r="C212" i="2"/>
  <c r="D212" i="2" s="1"/>
  <c r="AA212" i="2" s="1"/>
  <c r="C204" i="2"/>
  <c r="D204" i="2" s="1"/>
  <c r="AA204" i="2" s="1"/>
  <c r="C196" i="2"/>
  <c r="D196" i="2" s="1"/>
  <c r="AA196" i="2" s="1"/>
  <c r="C194" i="2"/>
  <c r="D194" i="2" s="1"/>
  <c r="AA194" i="2" s="1"/>
  <c r="C186" i="2"/>
  <c r="D186" i="2" s="1"/>
  <c r="AA186" i="2" s="1"/>
  <c r="C178" i="2"/>
  <c r="D178" i="2" s="1"/>
  <c r="AA178" i="2" s="1"/>
  <c r="C265" i="2"/>
  <c r="D265" i="2" s="1"/>
  <c r="AA265" i="2" s="1"/>
  <c r="C230" i="2"/>
  <c r="D230" i="2" s="1"/>
  <c r="AA230" i="2" s="1"/>
  <c r="C222" i="2"/>
  <c r="D222" i="2" s="1"/>
  <c r="AA222" i="2" s="1"/>
  <c r="C214" i="2"/>
  <c r="D214" i="2" s="1"/>
  <c r="AA214" i="2" s="1"/>
  <c r="C206" i="2"/>
  <c r="D206" i="2" s="1"/>
  <c r="AA206" i="2" s="1"/>
  <c r="C198" i="2"/>
  <c r="D198" i="2" s="1"/>
  <c r="AA198" i="2" s="1"/>
  <c r="C188" i="2"/>
  <c r="D188" i="2" s="1"/>
  <c r="AA188" i="2" s="1"/>
  <c r="C180" i="2"/>
  <c r="D180" i="2" s="1"/>
  <c r="AA180" i="2" s="1"/>
  <c r="C174" i="2"/>
  <c r="D174" i="2" s="1"/>
  <c r="AA174" i="2" s="1"/>
  <c r="C172" i="2"/>
  <c r="D172" i="2" s="1"/>
  <c r="AA172" i="2" s="1"/>
  <c r="C119" i="2"/>
  <c r="D119" i="2" s="1"/>
  <c r="AA119" i="2" s="1"/>
  <c r="C121" i="2"/>
  <c r="D121" i="2" s="1"/>
  <c r="AA121" i="2" s="1"/>
  <c r="C127" i="2"/>
  <c r="D127" i="2" s="1"/>
  <c r="AA127" i="2" s="1"/>
  <c r="C131" i="2"/>
  <c r="D131" i="2" s="1"/>
  <c r="AA131" i="2" s="1"/>
  <c r="C135" i="2"/>
  <c r="D135" i="2" s="1"/>
  <c r="AA135" i="2" s="1"/>
  <c r="C200" i="2"/>
  <c r="D200" i="2" s="1"/>
  <c r="AA200" i="2" s="1"/>
  <c r="C216" i="2"/>
  <c r="D216" i="2" s="1"/>
  <c r="AA216" i="2" s="1"/>
  <c r="C236" i="2"/>
  <c r="D236" i="2" s="1"/>
  <c r="AA236" i="2" s="1"/>
  <c r="C279" i="2"/>
  <c r="D279" i="2" s="1"/>
  <c r="AA279" i="2" s="1"/>
  <c r="F313" i="2"/>
  <c r="E313" i="2"/>
  <c r="F275" i="2"/>
  <c r="E275" i="2"/>
  <c r="F226" i="2"/>
  <c r="E226" i="2"/>
  <c r="N275" i="2"/>
  <c r="C144" i="2"/>
  <c r="D144" i="2" s="1"/>
  <c r="AA144" i="2" s="1"/>
  <c r="C150" i="2"/>
  <c r="D150" i="2" s="1"/>
  <c r="AA150" i="2" s="1"/>
  <c r="C154" i="2"/>
  <c r="D154" i="2" s="1"/>
  <c r="AA154" i="2" s="1"/>
  <c r="C156" i="2"/>
  <c r="D156" i="2" s="1"/>
  <c r="AA156" i="2" s="1"/>
  <c r="C164" i="2"/>
  <c r="D164" i="2" s="1"/>
  <c r="AA164" i="2" s="1"/>
  <c r="C166" i="2"/>
  <c r="D166" i="2" s="1"/>
  <c r="AA166" i="2" s="1"/>
  <c r="C173" i="2"/>
  <c r="D173" i="2" s="1"/>
  <c r="AA173" i="2" s="1"/>
  <c r="C184" i="2"/>
  <c r="D184" i="2" s="1"/>
  <c r="AA184" i="2" s="1"/>
  <c r="C190" i="2"/>
  <c r="D190" i="2" s="1"/>
  <c r="AA190" i="2" s="1"/>
  <c r="C176" i="2"/>
  <c r="D176" i="2" s="1"/>
  <c r="AA176" i="2" s="1"/>
  <c r="C182" i="2"/>
  <c r="D182" i="2" s="1"/>
  <c r="AA182" i="2" s="1"/>
  <c r="C192" i="2"/>
  <c r="D192" i="2" s="1"/>
  <c r="AA192" i="2" s="1"/>
  <c r="C242" i="2"/>
  <c r="D242" i="2" s="1"/>
  <c r="AA242" i="2" s="1"/>
  <c r="C249" i="2"/>
  <c r="D249" i="2" s="1"/>
  <c r="AA249" i="2" s="1"/>
  <c r="E301" i="1"/>
  <c r="U301" i="1"/>
  <c r="AA306" i="1"/>
  <c r="E303" i="1"/>
  <c r="AE303" i="1"/>
  <c r="AF303" i="1" s="1"/>
  <c r="F303" i="1"/>
  <c r="AA303" i="1"/>
  <c r="U303" i="1"/>
  <c r="E273" i="1"/>
  <c r="AE273" i="1"/>
  <c r="AF273" i="1" s="1"/>
  <c r="U273" i="1"/>
  <c r="F273" i="1"/>
  <c r="AA273" i="1"/>
  <c r="U311" i="1"/>
  <c r="AA311" i="1"/>
  <c r="F311" i="1"/>
  <c r="G311" i="1" s="1"/>
  <c r="AA309" i="1"/>
  <c r="F309" i="1"/>
  <c r="G309" i="1" s="1"/>
  <c r="AE311" i="1"/>
  <c r="AF311" i="1" s="1"/>
  <c r="AE309" i="1"/>
  <c r="AF309" i="1" s="1"/>
  <c r="E292" i="1"/>
  <c r="F263" i="1"/>
  <c r="U268" i="1"/>
  <c r="AE252" i="1"/>
  <c r="AF252" i="1" s="1"/>
  <c r="AA251" i="1"/>
  <c r="U258" i="1"/>
  <c r="F234" i="1"/>
  <c r="F223" i="1"/>
  <c r="AA189" i="1"/>
  <c r="AE223" i="1"/>
  <c r="AF223" i="1" s="1"/>
  <c r="AA203" i="1"/>
  <c r="E193" i="1"/>
  <c r="AA204" i="1"/>
  <c r="F224" i="1"/>
  <c r="E223" i="1"/>
  <c r="F205" i="1"/>
  <c r="AA205" i="1"/>
  <c r="E199" i="1"/>
  <c r="AE199" i="1"/>
  <c r="AF199" i="1" s="1"/>
  <c r="F199" i="1"/>
  <c r="AA199" i="1"/>
  <c r="F186" i="1"/>
  <c r="F178" i="1"/>
  <c r="E173" i="1"/>
  <c r="F170" i="1"/>
  <c r="G170" i="1" s="1"/>
  <c r="AA170" i="1"/>
  <c r="U170" i="1"/>
  <c r="E169" i="1"/>
  <c r="U169" i="1"/>
  <c r="F180" i="1"/>
  <c r="AE180" i="1"/>
  <c r="AF180" i="1" s="1"/>
  <c r="U173" i="1"/>
  <c r="E167" i="1"/>
  <c r="AE167" i="1"/>
  <c r="AF167" i="1" s="1"/>
  <c r="F167" i="1"/>
  <c r="E147" i="1"/>
  <c r="F147" i="1"/>
  <c r="AA160" i="1"/>
  <c r="E143" i="1"/>
  <c r="AE143" i="1"/>
  <c r="AF143" i="1" s="1"/>
  <c r="F143" i="1"/>
  <c r="AA143" i="1"/>
  <c r="U143" i="1"/>
  <c r="E157" i="1"/>
  <c r="AE157" i="1"/>
  <c r="AF157" i="1" s="1"/>
  <c r="U157" i="1"/>
  <c r="E155" i="1"/>
  <c r="U149" i="1"/>
  <c r="AA157" i="1"/>
  <c r="AE150" i="1"/>
  <c r="AF150" i="1" s="1"/>
  <c r="U150" i="1"/>
  <c r="E141" i="1"/>
  <c r="AA150" i="1"/>
  <c r="E131" i="1"/>
  <c r="AE131" i="1"/>
  <c r="AF131" i="1" s="1"/>
  <c r="F131" i="1"/>
  <c r="AA131" i="1"/>
  <c r="AA138" i="1"/>
  <c r="U134" i="1"/>
  <c r="U131" i="1"/>
  <c r="AE130" i="1"/>
  <c r="AF130" i="1" s="1"/>
  <c r="AE127" i="1"/>
  <c r="AF127" i="1" s="1"/>
  <c r="U121" i="1"/>
  <c r="E121" i="1"/>
  <c r="AE121" i="1"/>
  <c r="AF121" i="1" s="1"/>
  <c r="F121" i="1"/>
  <c r="AA121" i="1"/>
  <c r="U130" i="1"/>
  <c r="AE129" i="1"/>
  <c r="AF129" i="1" s="1"/>
  <c r="U123" i="1"/>
  <c r="E123" i="1"/>
  <c r="AE123" i="1"/>
  <c r="AF123" i="1" s="1"/>
  <c r="F123" i="1"/>
  <c r="AA123" i="1"/>
  <c r="AE126" i="1"/>
  <c r="AF126" i="1" s="1"/>
  <c r="U126" i="1"/>
  <c r="E124" i="1"/>
  <c r="U116" i="1"/>
  <c r="E116" i="1"/>
  <c r="AE116" i="1"/>
  <c r="AF116" i="1" s="1"/>
  <c r="F116" i="1"/>
  <c r="AA116" i="1"/>
  <c r="U111" i="1"/>
  <c r="E303" i="2" l="1"/>
  <c r="F142" i="1"/>
  <c r="G142" i="1" s="1"/>
  <c r="F151" i="1"/>
  <c r="F252" i="1"/>
  <c r="U309" i="1"/>
  <c r="E209" i="1"/>
  <c r="G209" i="1" s="1"/>
  <c r="H209" i="1" s="1"/>
  <c r="AA209" i="1"/>
  <c r="AA188" i="1"/>
  <c r="F209" i="1"/>
  <c r="U209" i="1"/>
  <c r="U142" i="1"/>
  <c r="E161" i="1"/>
  <c r="U252" i="1"/>
  <c r="E249" i="1"/>
  <c r="F275" i="1"/>
  <c r="U275" i="1"/>
  <c r="F142" i="2"/>
  <c r="AA197" i="1"/>
  <c r="F197" i="1"/>
  <c r="U197" i="1"/>
  <c r="F139" i="1"/>
  <c r="AA149" i="1"/>
  <c r="AC149" i="1" s="1"/>
  <c r="U129" i="1"/>
  <c r="F149" i="1"/>
  <c r="AA186" i="1"/>
  <c r="AC186" i="1" s="1"/>
  <c r="E129" i="1"/>
  <c r="G129" i="1" s="1"/>
  <c r="H129" i="1" s="1"/>
  <c r="AA221" i="1"/>
  <c r="U162" i="1"/>
  <c r="E149" i="1"/>
  <c r="E186" i="1"/>
  <c r="G186" i="1" s="1"/>
  <c r="I186" i="1" s="1"/>
  <c r="AA261" i="1"/>
  <c r="AG140" i="1"/>
  <c r="AE165" i="1"/>
  <c r="AF165" i="1" s="1"/>
  <c r="AH165" i="1" s="1"/>
  <c r="AE186" i="1"/>
  <c r="AF186" i="1" s="1"/>
  <c r="AH186" i="1" s="1"/>
  <c r="U196" i="1"/>
  <c r="AE275" i="1"/>
  <c r="AF275" i="1" s="1"/>
  <c r="AG275" i="1" s="1"/>
  <c r="F283" i="1"/>
  <c r="G283" i="1" s="1"/>
  <c r="U237" i="1"/>
  <c r="U146" i="1"/>
  <c r="E197" i="1"/>
  <c r="G197" i="1" s="1"/>
  <c r="H197" i="1" s="1"/>
  <c r="F196" i="1"/>
  <c r="G196" i="1" s="1"/>
  <c r="H196" i="1" s="1"/>
  <c r="F237" i="1"/>
  <c r="G237" i="1" s="1"/>
  <c r="I237" i="1" s="1"/>
  <c r="AA283" i="1"/>
  <c r="E275" i="1"/>
  <c r="G275" i="1" s="1"/>
  <c r="U283" i="1"/>
  <c r="E192" i="1"/>
  <c r="E237" i="1"/>
  <c r="AA154" i="1"/>
  <c r="AC154" i="1" s="1"/>
  <c r="U260" i="1"/>
  <c r="AA113" i="1"/>
  <c r="AB113" i="1" s="1"/>
  <c r="F117" i="1"/>
  <c r="AA201" i="1"/>
  <c r="AC201" i="1" s="1"/>
  <c r="AA237" i="1"/>
  <c r="AC237" i="1" s="1"/>
  <c r="AA117" i="1"/>
  <c r="AB117" i="1" s="1"/>
  <c r="AE113" i="1"/>
  <c r="AF113" i="1" s="1"/>
  <c r="AE117" i="1"/>
  <c r="AF117" i="1" s="1"/>
  <c r="AG117" i="1" s="1"/>
  <c r="AA249" i="1"/>
  <c r="AC249" i="1" s="1"/>
  <c r="F266" i="1"/>
  <c r="G266" i="1" s="1"/>
  <c r="I266" i="1" s="1"/>
  <c r="U295" i="1"/>
  <c r="AE283" i="1"/>
  <c r="AF283" i="1" s="1"/>
  <c r="AH283" i="1" s="1"/>
  <c r="AE162" i="1"/>
  <c r="AF162" i="1" s="1"/>
  <c r="AG162" i="1" s="1"/>
  <c r="E117" i="1"/>
  <c r="N139" i="1"/>
  <c r="AE154" i="1"/>
  <c r="AF154" i="1" s="1"/>
  <c r="AG154" i="1" s="1"/>
  <c r="AA181" i="1"/>
  <c r="AC181" i="1" s="1"/>
  <c r="AA216" i="1"/>
  <c r="AC216" i="1" s="1"/>
  <c r="AA207" i="1"/>
  <c r="E231" i="1"/>
  <c r="AE230" i="1"/>
  <c r="AF230" i="1" s="1"/>
  <c r="AH230" i="1" s="1"/>
  <c r="F282" i="1"/>
  <c r="G282" i="1" s="1"/>
  <c r="AE295" i="1"/>
  <c r="AF295" i="1" s="1"/>
  <c r="U216" i="1"/>
  <c r="AE196" i="1"/>
  <c r="AF196" i="1" s="1"/>
  <c r="AG196" i="1" s="1"/>
  <c r="F231" i="1"/>
  <c r="U113" i="1"/>
  <c r="AE122" i="1"/>
  <c r="AF122" i="1" s="1"/>
  <c r="AG122" i="1" s="1"/>
  <c r="AA139" i="1"/>
  <c r="AC139" i="1" s="1"/>
  <c r="F154" i="1"/>
  <c r="G154" i="1" s="1"/>
  <c r="E154" i="1"/>
  <c r="F216" i="1"/>
  <c r="G216" i="1" s="1"/>
  <c r="F207" i="1"/>
  <c r="F230" i="1"/>
  <c r="AA266" i="1"/>
  <c r="E295" i="1"/>
  <c r="G295" i="1" s="1"/>
  <c r="H295" i="1" s="1"/>
  <c r="AA298" i="1"/>
  <c r="AC298" i="1" s="1"/>
  <c r="E165" i="1"/>
  <c r="F221" i="1"/>
  <c r="AE261" i="1"/>
  <c r="AF261" i="1" s="1"/>
  <c r="AH261" i="1" s="1"/>
  <c r="E122" i="1"/>
  <c r="G122" i="1" s="1"/>
  <c r="I122" i="1" s="1"/>
  <c r="E139" i="1"/>
  <c r="F165" i="1"/>
  <c r="AE216" i="1"/>
  <c r="AF216" i="1" s="1"/>
  <c r="AG216" i="1" s="1"/>
  <c r="U207" i="1"/>
  <c r="AE146" i="1"/>
  <c r="AF146" i="1" s="1"/>
  <c r="AG146" i="1" s="1"/>
  <c r="AE219" i="1"/>
  <c r="AF219" i="1" s="1"/>
  <c r="AA111" i="1"/>
  <c r="N192" i="1"/>
  <c r="F203" i="1"/>
  <c r="F111" i="1"/>
  <c r="E138" i="1"/>
  <c r="AA141" i="1"/>
  <c r="AB141" i="1" s="1"/>
  <c r="E178" i="1"/>
  <c r="G178" i="1" s="1"/>
  <c r="I178" i="1" s="1"/>
  <c r="F184" i="1"/>
  <c r="G184" i="1" s="1"/>
  <c r="I184" i="1" s="1"/>
  <c r="AA183" i="1"/>
  <c r="AE198" i="1"/>
  <c r="AF198" i="1" s="1"/>
  <c r="AG198" i="1" s="1"/>
  <c r="E206" i="1"/>
  <c r="U198" i="1"/>
  <c r="U193" i="1"/>
  <c r="AE206" i="1"/>
  <c r="AF206" i="1" s="1"/>
  <c r="AH206" i="1" s="1"/>
  <c r="AA206" i="1"/>
  <c r="AC206" i="1" s="1"/>
  <c r="E251" i="1"/>
  <c r="AA226" i="1"/>
  <c r="E261" i="1"/>
  <c r="U181" i="1"/>
  <c r="U257" i="1"/>
  <c r="AE178" i="1"/>
  <c r="AF178" i="1" s="1"/>
  <c r="AG178" i="1" s="1"/>
  <c r="AE193" i="1"/>
  <c r="AF193" i="1" s="1"/>
  <c r="AG193" i="1" s="1"/>
  <c r="AG250" i="1"/>
  <c r="F254" i="1"/>
  <c r="F251" i="1"/>
  <c r="AE111" i="1"/>
  <c r="AF111" i="1" s="1"/>
  <c r="AH111" i="1" s="1"/>
  <c r="U124" i="1"/>
  <c r="F141" i="1"/>
  <c r="AE160" i="1"/>
  <c r="AF160" i="1" s="1"/>
  <c r="AG160" i="1" s="1"/>
  <c r="AA198" i="1"/>
  <c r="AC198" i="1" s="1"/>
  <c r="F193" i="1"/>
  <c r="G193" i="1" s="1"/>
  <c r="I193" i="1" s="1"/>
  <c r="F206" i="1"/>
  <c r="U263" i="1"/>
  <c r="F124" i="1"/>
  <c r="G124" i="1" s="1"/>
  <c r="U223" i="1"/>
  <c r="AE124" i="1"/>
  <c r="AF124" i="1" s="1"/>
  <c r="AE141" i="1"/>
  <c r="AF141" i="1" s="1"/>
  <c r="AH141" i="1" s="1"/>
  <c r="U167" i="1"/>
  <c r="F198" i="1"/>
  <c r="G198" i="1" s="1"/>
  <c r="F268" i="1"/>
  <c r="G268" i="1" s="1"/>
  <c r="AA263" i="1"/>
  <c r="AB263" i="1" s="1"/>
  <c r="AC124" i="1"/>
  <c r="AA178" i="1"/>
  <c r="AC178" i="1" s="1"/>
  <c r="E263" i="1"/>
  <c r="AE203" i="1"/>
  <c r="AF203" i="1" s="1"/>
  <c r="AG203" i="1" s="1"/>
  <c r="F125" i="2"/>
  <c r="AE125" i="2"/>
  <c r="AF125" i="2" s="1"/>
  <c r="AH125" i="2" s="1"/>
  <c r="AE118" i="2"/>
  <c r="AF118" i="2" s="1"/>
  <c r="E125" i="2"/>
  <c r="E113" i="1"/>
  <c r="G113" i="1" s="1"/>
  <c r="U132" i="1"/>
  <c r="AA135" i="1"/>
  <c r="AE139" i="1"/>
  <c r="AF139" i="1" s="1"/>
  <c r="AH139" i="1" s="1"/>
  <c r="U155" i="1"/>
  <c r="F181" i="1"/>
  <c r="F201" i="1"/>
  <c r="AA217" i="1"/>
  <c r="AB217" i="1" s="1"/>
  <c r="AA196" i="1"/>
  <c r="AC196" i="1" s="1"/>
  <c r="F249" i="1"/>
  <c r="AA231" i="1"/>
  <c r="F261" i="1"/>
  <c r="AE301" i="1"/>
  <c r="AF301" i="1" s="1"/>
  <c r="AH301" i="1" s="1"/>
  <c r="U192" i="1"/>
  <c r="AA146" i="1"/>
  <c r="AC146" i="1" s="1"/>
  <c r="E250" i="1"/>
  <c r="F188" i="1"/>
  <c r="G188" i="1" s="1"/>
  <c r="H188" i="1" s="1"/>
  <c r="AA112" i="1"/>
  <c r="AB112" i="1" s="1"/>
  <c r="U119" i="1"/>
  <c r="U151" i="1"/>
  <c r="AA155" i="1"/>
  <c r="AC155" i="1" s="1"/>
  <c r="U165" i="1"/>
  <c r="AE245" i="1"/>
  <c r="AF245" i="1" s="1"/>
  <c r="AG245" i="1" s="1"/>
  <c r="AA282" i="1"/>
  <c r="AB282" i="1" s="1"/>
  <c r="AE266" i="1"/>
  <c r="AF266" i="1" s="1"/>
  <c r="AG266" i="1" s="1"/>
  <c r="F298" i="1"/>
  <c r="G298" i="1" s="1"/>
  <c r="AA122" i="1"/>
  <c r="AB122" i="1" s="1"/>
  <c r="U250" i="1"/>
  <c r="AE112" i="1"/>
  <c r="AF112" i="1" s="1"/>
  <c r="AG112" i="1" s="1"/>
  <c r="U122" i="1"/>
  <c r="AE151" i="1"/>
  <c r="AF151" i="1" s="1"/>
  <c r="AG151" i="1" s="1"/>
  <c r="AE158" i="1"/>
  <c r="AF158" i="1" s="1"/>
  <c r="AH158" i="1" s="1"/>
  <c r="F177" i="1"/>
  <c r="AE249" i="1"/>
  <c r="AF249" i="1" s="1"/>
  <c r="AH249" i="1" s="1"/>
  <c r="U227" i="1"/>
  <c r="E230" i="1"/>
  <c r="U266" i="1"/>
  <c r="AE282" i="1"/>
  <c r="AF282" i="1" s="1"/>
  <c r="AH282" i="1" s="1"/>
  <c r="AE297" i="1"/>
  <c r="AF297" i="1" s="1"/>
  <c r="AG297" i="1" s="1"/>
  <c r="U298" i="1"/>
  <c r="U203" i="1"/>
  <c r="U221" i="1"/>
  <c r="E146" i="1"/>
  <c r="AA161" i="1"/>
  <c r="AB161" i="1" s="1"/>
  <c r="E151" i="1"/>
  <c r="G151" i="1" s="1"/>
  <c r="H151" i="1" s="1"/>
  <c r="U161" i="1"/>
  <c r="AG192" i="1"/>
  <c r="AA250" i="1"/>
  <c r="AA301" i="1"/>
  <c r="AB301" i="1" s="1"/>
  <c r="AE298" i="1"/>
  <c r="AF298" i="1" s="1"/>
  <c r="AH298" i="1" s="1"/>
  <c r="U231" i="1"/>
  <c r="AE221" i="1"/>
  <c r="AF221" i="1" s="1"/>
  <c r="AG221" i="1" s="1"/>
  <c r="F112" i="1"/>
  <c r="E112" i="1"/>
  <c r="AE161" i="1"/>
  <c r="AF161" i="1" s="1"/>
  <c r="AE227" i="1"/>
  <c r="AF227" i="1" s="1"/>
  <c r="AH227" i="1" s="1"/>
  <c r="U282" i="1"/>
  <c r="AE313" i="2"/>
  <c r="AF313" i="2" s="1"/>
  <c r="N252" i="1"/>
  <c r="F274" i="1"/>
  <c r="G274" i="1" s="1"/>
  <c r="H274" i="1" s="1"/>
  <c r="K70" i="1"/>
  <c r="G8" i="1" s="1"/>
  <c r="K73" i="2"/>
  <c r="G8" i="2" s="1"/>
  <c r="F170" i="2"/>
  <c r="E210" i="2"/>
  <c r="F210" i="2"/>
  <c r="AE138" i="2"/>
  <c r="AF138" i="2" s="1"/>
  <c r="AH138" i="2" s="1"/>
  <c r="F165" i="2"/>
  <c r="F257" i="1"/>
  <c r="U274" i="1"/>
  <c r="U291" i="1"/>
  <c r="AE290" i="1"/>
  <c r="AF290" i="1" s="1"/>
  <c r="E306" i="1"/>
  <c r="E166" i="1"/>
  <c r="AE212" i="1"/>
  <c r="AF212" i="1" s="1"/>
  <c r="AH212" i="1" s="1"/>
  <c r="F212" i="1"/>
  <c r="G212" i="1" s="1"/>
  <c r="F138" i="1"/>
  <c r="E127" i="1"/>
  <c r="F156" i="1"/>
  <c r="U147" i="1"/>
  <c r="AE156" i="1"/>
  <c r="AF156" i="1" s="1"/>
  <c r="AG156" i="1" s="1"/>
  <c r="AE241" i="1"/>
  <c r="AF241" i="1" s="1"/>
  <c r="AH241" i="1" s="1"/>
  <c r="AE257" i="1"/>
  <c r="AF257" i="1" s="1"/>
  <c r="AH257" i="1" s="1"/>
  <c r="AE291" i="1"/>
  <c r="AF291" i="1" s="1"/>
  <c r="E290" i="1"/>
  <c r="U306" i="1"/>
  <c r="U204" i="1"/>
  <c r="U127" i="1"/>
  <c r="AA147" i="1"/>
  <c r="AC147" i="1" s="1"/>
  <c r="E156" i="1"/>
  <c r="AE204" i="1"/>
  <c r="AF204" i="1" s="1"/>
  <c r="AH204" i="1" s="1"/>
  <c r="E257" i="1"/>
  <c r="F297" i="1"/>
  <c r="F290" i="1"/>
  <c r="F160" i="1"/>
  <c r="U156" i="1"/>
  <c r="AA173" i="1"/>
  <c r="AC173" i="1" s="1"/>
  <c r="AE226" i="1"/>
  <c r="AF226" i="1" s="1"/>
  <c r="AH226" i="1" s="1"/>
  <c r="AA307" i="1"/>
  <c r="AB307" i="1" s="1"/>
  <c r="U290" i="1"/>
  <c r="U241" i="1"/>
  <c r="AE184" i="1"/>
  <c r="AF184" i="1" s="1"/>
  <c r="AH184" i="1" s="1"/>
  <c r="AA184" i="1"/>
  <c r="AC184" i="1" s="1"/>
  <c r="F173" i="1"/>
  <c r="E226" i="1"/>
  <c r="AA274" i="1"/>
  <c r="AB274" i="1" s="1"/>
  <c r="E297" i="1"/>
  <c r="E241" i="1"/>
  <c r="G241" i="1" s="1"/>
  <c r="I241" i="1" s="1"/>
  <c r="U138" i="1"/>
  <c r="U166" i="1"/>
  <c r="E160" i="1"/>
  <c r="G160" i="1" s="1"/>
  <c r="AG173" i="1"/>
  <c r="F204" i="1"/>
  <c r="G204" i="1" s="1"/>
  <c r="AA241" i="1"/>
  <c r="AC241" i="1" s="1"/>
  <c r="F226" i="1"/>
  <c r="U297" i="1"/>
  <c r="F306" i="1"/>
  <c r="F127" i="1"/>
  <c r="U184" i="1"/>
  <c r="U212" i="1"/>
  <c r="O127" i="1"/>
  <c r="AC166" i="1"/>
  <c r="AA212" i="1"/>
  <c r="AB212" i="1" s="1"/>
  <c r="AE274" i="1"/>
  <c r="AF274" i="1" s="1"/>
  <c r="AH274" i="1" s="1"/>
  <c r="AC297" i="1"/>
  <c r="N198" i="1"/>
  <c r="N142" i="1"/>
  <c r="N121" i="1"/>
  <c r="N124" i="1"/>
  <c r="N114" i="1"/>
  <c r="N111" i="1"/>
  <c r="N113" i="1"/>
  <c r="N122" i="1"/>
  <c r="AE141" i="2"/>
  <c r="AF141" i="2" s="1"/>
  <c r="AG141" i="2" s="1"/>
  <c r="F314" i="2"/>
  <c r="F157" i="2"/>
  <c r="AE157" i="2"/>
  <c r="AF157" i="2" s="1"/>
  <c r="AH157" i="2" s="1"/>
  <c r="E123" i="2"/>
  <c r="F123" i="2"/>
  <c r="F158" i="2"/>
  <c r="U135" i="1"/>
  <c r="F140" i="1"/>
  <c r="F158" i="1"/>
  <c r="AA175" i="1"/>
  <c r="AB175" i="1" s="1"/>
  <c r="AA215" i="1"/>
  <c r="AB215" i="1" s="1"/>
  <c r="AA243" i="1"/>
  <c r="AC243" i="1" s="1"/>
  <c r="U276" i="1"/>
  <c r="E215" i="1"/>
  <c r="E218" i="1"/>
  <c r="F215" i="1"/>
  <c r="U225" i="1"/>
  <c r="F243" i="1"/>
  <c r="AA114" i="1"/>
  <c r="AC114" i="1" s="1"/>
  <c r="F119" i="1"/>
  <c r="G119" i="1" s="1"/>
  <c r="F114" i="1"/>
  <c r="AA119" i="1"/>
  <c r="AE218" i="1"/>
  <c r="AF218" i="1" s="1"/>
  <c r="AH218" i="1" s="1"/>
  <c r="AC292" i="1"/>
  <c r="E205" i="1"/>
  <c r="G205" i="1" s="1"/>
  <c r="N119" i="1"/>
  <c r="E158" i="1"/>
  <c r="AA218" i="1"/>
  <c r="AB218" i="1" s="1"/>
  <c r="E235" i="1"/>
  <c r="AE119" i="1"/>
  <c r="AF119" i="1" s="1"/>
  <c r="AG119" i="1" s="1"/>
  <c r="AE128" i="1"/>
  <c r="AF128" i="1" s="1"/>
  <c r="AG128" i="1" s="1"/>
  <c r="AE135" i="1"/>
  <c r="AF135" i="1" s="1"/>
  <c r="AH135" i="1" s="1"/>
  <c r="E140" i="1"/>
  <c r="U158" i="1"/>
  <c r="F218" i="1"/>
  <c r="U299" i="1"/>
  <c r="E114" i="1"/>
  <c r="G114" i="1" s="1"/>
  <c r="F128" i="1"/>
  <c r="U114" i="1"/>
  <c r="AC128" i="1"/>
  <c r="E128" i="1"/>
  <c r="U140" i="1"/>
  <c r="AA185" i="1"/>
  <c r="AC185" i="1" s="1"/>
  <c r="AA235" i="1"/>
  <c r="AB235" i="1" s="1"/>
  <c r="F259" i="1"/>
  <c r="E299" i="1"/>
  <c r="F299" i="1"/>
  <c r="AC299" i="1"/>
  <c r="F135" i="1"/>
  <c r="G135" i="1" s="1"/>
  <c r="H135" i="1" s="1"/>
  <c r="U128" i="1"/>
  <c r="AA140" i="1"/>
  <c r="AB140" i="1" s="1"/>
  <c r="E243" i="1"/>
  <c r="F235" i="1"/>
  <c r="AE259" i="1"/>
  <c r="AF259" i="1" s="1"/>
  <c r="AG259" i="1" s="1"/>
  <c r="AE299" i="1"/>
  <c r="AF299" i="1" s="1"/>
  <c r="AG299" i="1" s="1"/>
  <c r="AG217" i="1"/>
  <c r="G155" i="1"/>
  <c r="I155" i="1" s="1"/>
  <c r="G180" i="1"/>
  <c r="I180" i="1" s="1"/>
  <c r="G146" i="1"/>
  <c r="H146" i="1" s="1"/>
  <c r="G221" i="1"/>
  <c r="H221" i="1" s="1"/>
  <c r="G224" i="1"/>
  <c r="H224" i="1" s="1"/>
  <c r="AH201" i="1"/>
  <c r="AG209" i="1"/>
  <c r="U195" i="1"/>
  <c r="F169" i="1"/>
  <c r="G169" i="1" s="1"/>
  <c r="AA195" i="1"/>
  <c r="AC195" i="1" s="1"/>
  <c r="F189" i="1"/>
  <c r="G189" i="1" s="1"/>
  <c r="I189" i="1" s="1"/>
  <c r="AE195" i="1"/>
  <c r="AF195" i="1" s="1"/>
  <c r="AH195" i="1" s="1"/>
  <c r="F253" i="1"/>
  <c r="AE270" i="1"/>
  <c r="AF270" i="1" s="1"/>
  <c r="AG270" i="1" s="1"/>
  <c r="E195" i="1"/>
  <c r="G195" i="1" s="1"/>
  <c r="I195" i="1" s="1"/>
  <c r="AE200" i="1"/>
  <c r="AF200" i="1" s="1"/>
  <c r="AG200" i="1" s="1"/>
  <c r="U293" i="1"/>
  <c r="AA293" i="1"/>
  <c r="AC293" i="1" s="1"/>
  <c r="AE191" i="1"/>
  <c r="AF191" i="1" s="1"/>
  <c r="AG191" i="1" s="1"/>
  <c r="F187" i="1"/>
  <c r="F208" i="1"/>
  <c r="G208" i="1" s="1"/>
  <c r="H208" i="1" s="1"/>
  <c r="AE189" i="1"/>
  <c r="AF189" i="1" s="1"/>
  <c r="AG189" i="1" s="1"/>
  <c r="AE293" i="1"/>
  <c r="AF293" i="1" s="1"/>
  <c r="AG293" i="1" s="1"/>
  <c r="AA281" i="1"/>
  <c r="AC281" i="1" s="1"/>
  <c r="U189" i="1"/>
  <c r="AA242" i="1"/>
  <c r="AC242" i="1" s="1"/>
  <c r="E293" i="1"/>
  <c r="G293" i="1" s="1"/>
  <c r="I293" i="1" s="1"/>
  <c r="E281" i="1"/>
  <c r="G157" i="1"/>
  <c r="I157" i="1" s="1"/>
  <c r="F242" i="1"/>
  <c r="AE253" i="1"/>
  <c r="AF253" i="1" s="1"/>
  <c r="AH253" i="1" s="1"/>
  <c r="N169" i="1"/>
  <c r="N206" i="1"/>
  <c r="N189" i="1"/>
  <c r="N263" i="1"/>
  <c r="N231" i="1"/>
  <c r="G85" i="1"/>
  <c r="G87" i="1" s="1"/>
  <c r="G11" i="1" s="1"/>
  <c r="O171" i="2"/>
  <c r="AE147" i="2"/>
  <c r="AF147" i="2" s="1"/>
  <c r="E292" i="2"/>
  <c r="F147" i="2"/>
  <c r="F171" i="2"/>
  <c r="F303" i="2"/>
  <c r="G303" i="2" s="1"/>
  <c r="F155" i="2"/>
  <c r="F250" i="2"/>
  <c r="E258" i="2"/>
  <c r="E308" i="2"/>
  <c r="F122" i="2"/>
  <c r="F266" i="2"/>
  <c r="F148" i="2"/>
  <c r="F302" i="2"/>
  <c r="F145" i="2"/>
  <c r="AE145" i="2"/>
  <c r="AF145" i="2" s="1"/>
  <c r="AG145" i="2" s="1"/>
  <c r="F309" i="2"/>
  <c r="F162" i="2"/>
  <c r="F138" i="2"/>
  <c r="E171" i="2"/>
  <c r="E202" i="2"/>
  <c r="F274" i="2"/>
  <c r="G274" i="2" s="1"/>
  <c r="I274" i="2" s="1"/>
  <c r="E286" i="2"/>
  <c r="F297" i="2"/>
  <c r="E305" i="2"/>
  <c r="V234" i="2"/>
  <c r="V224" i="2"/>
  <c r="F175" i="2"/>
  <c r="F133" i="2"/>
  <c r="F215" i="2"/>
  <c r="F232" i="2"/>
  <c r="E281" i="2"/>
  <c r="AE168" i="2"/>
  <c r="AF168" i="2" s="1"/>
  <c r="AH168" i="2" s="1"/>
  <c r="AE162" i="2"/>
  <c r="AF162" i="2" s="1"/>
  <c r="E140" i="2"/>
  <c r="AG242" i="1"/>
  <c r="AH242" i="1"/>
  <c r="AE228" i="1"/>
  <c r="AF228" i="1" s="1"/>
  <c r="AG228" i="1" s="1"/>
  <c r="AE236" i="1"/>
  <c r="AF236" i="1" s="1"/>
  <c r="AG236" i="1" s="1"/>
  <c r="F281" i="1"/>
  <c r="U286" i="1"/>
  <c r="AA295" i="1"/>
  <c r="AB295" i="1" s="1"/>
  <c r="AE142" i="1"/>
  <c r="AF142" i="1" s="1"/>
  <c r="AG142" i="1" s="1"/>
  <c r="E207" i="1"/>
  <c r="AA162" i="1"/>
  <c r="AB162" i="1" s="1"/>
  <c r="E236" i="1"/>
  <c r="U188" i="1"/>
  <c r="U177" i="1"/>
  <c r="AA142" i="1"/>
  <c r="N260" i="1"/>
  <c r="AA191" i="1"/>
  <c r="AB191" i="1" s="1"/>
  <c r="AA228" i="1"/>
  <c r="AB228" i="1" s="1"/>
  <c r="F246" i="1"/>
  <c r="AA230" i="1"/>
  <c r="AC230" i="1" s="1"/>
  <c r="AB253" i="1"/>
  <c r="U281" i="1"/>
  <c r="E287" i="1"/>
  <c r="U310" i="1"/>
  <c r="E242" i="1"/>
  <c r="E260" i="1"/>
  <c r="E162" i="1"/>
  <c r="G162" i="1" s="1"/>
  <c r="H162" i="1" s="1"/>
  <c r="F260" i="1"/>
  <c r="U242" i="1"/>
  <c r="AE260" i="1"/>
  <c r="AF260" i="1" s="1"/>
  <c r="AG260" i="1" s="1"/>
  <c r="AH205" i="1"/>
  <c r="AG205" i="1"/>
  <c r="E238" i="2"/>
  <c r="F188" i="2"/>
  <c r="E212" i="2"/>
  <c r="F205" i="2"/>
  <c r="F144" i="2"/>
  <c r="E221" i="2"/>
  <c r="E264" i="2"/>
  <c r="F269" i="2"/>
  <c r="E266" i="2"/>
  <c r="G266" i="2" s="1"/>
  <c r="F301" i="2"/>
  <c r="E300" i="2"/>
  <c r="F300" i="2"/>
  <c r="E297" i="2"/>
  <c r="G297" i="2" s="1"/>
  <c r="AE271" i="2"/>
  <c r="AF271" i="2" s="1"/>
  <c r="AG271" i="2" s="1"/>
  <c r="E248" i="2"/>
  <c r="E199" i="2"/>
  <c r="F292" i="2"/>
  <c r="E237" i="2"/>
  <c r="E274" i="2"/>
  <c r="F286" i="2"/>
  <c r="E267" i="2"/>
  <c r="F308" i="2"/>
  <c r="G308" i="2" s="1"/>
  <c r="H308" i="2" s="1"/>
  <c r="E301" i="2"/>
  <c r="E207" i="2"/>
  <c r="F231" i="2"/>
  <c r="E215" i="2"/>
  <c r="F191" i="2"/>
  <c r="F199" i="2"/>
  <c r="F245" i="2"/>
  <c r="E250" i="2"/>
  <c r="E231" i="2"/>
  <c r="F194" i="2"/>
  <c r="AE183" i="2"/>
  <c r="AF183" i="2" s="1"/>
  <c r="AG183" i="2" s="1"/>
  <c r="F237" i="2"/>
  <c r="E245" i="2"/>
  <c r="E200" i="2"/>
  <c r="E252" i="2"/>
  <c r="E288" i="2"/>
  <c r="G288" i="2" s="1"/>
  <c r="H288" i="2" s="1"/>
  <c r="F288" i="2"/>
  <c r="O193" i="2"/>
  <c r="E265" i="2"/>
  <c r="E158" i="2"/>
  <c r="E294" i="2"/>
  <c r="AE210" i="2"/>
  <c r="AF210" i="2" s="1"/>
  <c r="AG210" i="2" s="1"/>
  <c r="AE170" i="2"/>
  <c r="AF170" i="2" s="1"/>
  <c r="AG170" i="2" s="1"/>
  <c r="AE142" i="2"/>
  <c r="AF142" i="2" s="1"/>
  <c r="AH142" i="2" s="1"/>
  <c r="E279" i="2"/>
  <c r="E170" i="2"/>
  <c r="E142" i="2"/>
  <c r="G142" i="2" s="1"/>
  <c r="O158" i="2"/>
  <c r="AE158" i="2"/>
  <c r="AF158" i="2" s="1"/>
  <c r="F152" i="2"/>
  <c r="G152" i="2" s="1"/>
  <c r="F140" i="2"/>
  <c r="F118" i="2"/>
  <c r="E270" i="2"/>
  <c r="E271" i="2"/>
  <c r="AE114" i="2"/>
  <c r="AF114" i="2" s="1"/>
  <c r="AG114" i="2" s="1"/>
  <c r="E168" i="2"/>
  <c r="AE152" i="2"/>
  <c r="AF152" i="2" s="1"/>
  <c r="AE133" i="2"/>
  <c r="AF133" i="2" s="1"/>
  <c r="AH133" i="2" s="1"/>
  <c r="AE117" i="2"/>
  <c r="AF117" i="2" s="1"/>
  <c r="AH117" i="2" s="1"/>
  <c r="F168" i="2"/>
  <c r="G168" i="2" s="1"/>
  <c r="F117" i="2"/>
  <c r="F114" i="2"/>
  <c r="F163" i="2"/>
  <c r="F271" i="2"/>
  <c r="E152" i="2"/>
  <c r="E117" i="2"/>
  <c r="F134" i="2"/>
  <c r="AE140" i="2"/>
  <c r="AF140" i="2" s="1"/>
  <c r="AH140" i="2" s="1"/>
  <c r="N126" i="1"/>
  <c r="N123" i="1"/>
  <c r="N127" i="1"/>
  <c r="N146" i="1"/>
  <c r="N162" i="1"/>
  <c r="N161" i="1"/>
  <c r="N143" i="1"/>
  <c r="N178" i="1"/>
  <c r="N186" i="1"/>
  <c r="N170" i="1"/>
  <c r="N298" i="1"/>
  <c r="N183" i="1"/>
  <c r="N291" i="1"/>
  <c r="N116" i="1"/>
  <c r="N148" i="1"/>
  <c r="N147" i="1"/>
  <c r="N218" i="1"/>
  <c r="N197" i="1"/>
  <c r="N112" i="1"/>
  <c r="N117" i="1"/>
  <c r="N130" i="1"/>
  <c r="N138" i="1"/>
  <c r="N128" i="1"/>
  <c r="N132" i="1"/>
  <c r="N141" i="1"/>
  <c r="N135" i="1"/>
  <c r="N140" i="1"/>
  <c r="N166" i="1"/>
  <c r="N155" i="1"/>
  <c r="N165" i="1"/>
  <c r="N180" i="1"/>
  <c r="N224" i="1"/>
  <c r="N216" i="1"/>
  <c r="N266" i="1"/>
  <c r="N311" i="1"/>
  <c r="N299" i="1"/>
  <c r="AH181" i="1"/>
  <c r="AG181" i="1"/>
  <c r="F289" i="1"/>
  <c r="AE166" i="1"/>
  <c r="AF166" i="1" s="1"/>
  <c r="AG166" i="1" s="1"/>
  <c r="F166" i="1"/>
  <c r="AG207" i="1"/>
  <c r="AH207" i="1"/>
  <c r="U176" i="1"/>
  <c r="AH170" i="1"/>
  <c r="AB224" i="1"/>
  <c r="N131" i="1"/>
  <c r="F228" i="1"/>
  <c r="G228" i="1" s="1"/>
  <c r="H228" i="1" s="1"/>
  <c r="U256" i="1"/>
  <c r="AH246" i="1"/>
  <c r="N278" i="1"/>
  <c r="F277" i="1"/>
  <c r="E286" i="1"/>
  <c r="G286" i="1" s="1"/>
  <c r="AE287" i="1"/>
  <c r="AF287" i="1" s="1"/>
  <c r="AH287" i="1" s="1"/>
  <c r="U294" i="1"/>
  <c r="AE310" i="1"/>
  <c r="AF310" i="1" s="1"/>
  <c r="AG310" i="1" s="1"/>
  <c r="E256" i="1"/>
  <c r="U211" i="1"/>
  <c r="AA287" i="1"/>
  <c r="AC287" i="1" s="1"/>
  <c r="F287" i="1"/>
  <c r="F256" i="1"/>
  <c r="AA294" i="1"/>
  <c r="AB294" i="1" s="1"/>
  <c r="AH256" i="1"/>
  <c r="AE211" i="1"/>
  <c r="AF211" i="1" s="1"/>
  <c r="AG211" i="1" s="1"/>
  <c r="N191" i="1"/>
  <c r="AE159" i="1"/>
  <c r="AF159" i="1" s="1"/>
  <c r="AG159" i="1" s="1"/>
  <c r="AA159" i="1"/>
  <c r="AB159" i="1" s="1"/>
  <c r="O249" i="1"/>
  <c r="U115" i="1"/>
  <c r="AA118" i="1"/>
  <c r="AB118" i="1" s="1"/>
  <c r="AC122" i="1"/>
  <c r="O164" i="1"/>
  <c r="F172" i="1"/>
  <c r="G172" i="1" s="1"/>
  <c r="I172" i="1" s="1"/>
  <c r="N214" i="1"/>
  <c r="G223" i="1"/>
  <c r="H223" i="1" s="1"/>
  <c r="V231" i="1"/>
  <c r="W231" i="1" s="1"/>
  <c r="AR231" i="1" s="1"/>
  <c r="AT231" i="1" s="1"/>
  <c r="V152" i="1"/>
  <c r="O185" i="1"/>
  <c r="O309" i="1"/>
  <c r="U118" i="1"/>
  <c r="V148" i="1"/>
  <c r="O203" i="1"/>
  <c r="P203" i="1" s="1"/>
  <c r="V207" i="1"/>
  <c r="V218" i="1"/>
  <c r="W218" i="1" s="1"/>
  <c r="V136" i="1"/>
  <c r="V142" i="1"/>
  <c r="W142" i="1" s="1"/>
  <c r="V151" i="1"/>
  <c r="O172" i="1"/>
  <c r="O184" i="1"/>
  <c r="V178" i="1"/>
  <c r="W178" i="1" s="1"/>
  <c r="AE222" i="1"/>
  <c r="AF222" i="1" s="1"/>
  <c r="AG222" i="1" s="1"/>
  <c r="O228" i="1"/>
  <c r="AE244" i="1"/>
  <c r="AF244" i="1" s="1"/>
  <c r="AG244" i="1" s="1"/>
  <c r="G252" i="1"/>
  <c r="I252" i="1" s="1"/>
  <c r="O263" i="1"/>
  <c r="E289" i="1"/>
  <c r="AA164" i="1"/>
  <c r="AB164" i="1" s="1"/>
  <c r="E244" i="1"/>
  <c r="V120" i="1"/>
  <c r="W120" i="1" s="1"/>
  <c r="V123" i="1"/>
  <c r="W123" i="1" s="1"/>
  <c r="AR123" i="1" s="1"/>
  <c r="V176" i="1"/>
  <c r="N176" i="1"/>
  <c r="O198" i="1"/>
  <c r="V189" i="1"/>
  <c r="O254" i="1"/>
  <c r="O232" i="1"/>
  <c r="V259" i="1"/>
  <c r="W259" i="1" s="1"/>
  <c r="V284" i="1"/>
  <c r="F265" i="1"/>
  <c r="G265" i="1" s="1"/>
  <c r="O132" i="1"/>
  <c r="V167" i="1"/>
  <c r="V181" i="1"/>
  <c r="V191" i="1"/>
  <c r="V180" i="1"/>
  <c r="O205" i="1"/>
  <c r="F220" i="1"/>
  <c r="V224" i="1"/>
  <c r="W224" i="1" s="1"/>
  <c r="AR224" i="1" s="1"/>
  <c r="V214" i="1"/>
  <c r="W214" i="1" s="1"/>
  <c r="O226" i="1"/>
  <c r="F244" i="1"/>
  <c r="F267" i="1"/>
  <c r="G267" i="1" s="1"/>
  <c r="N239" i="1"/>
  <c r="O137" i="1"/>
  <c r="AG164" i="1"/>
  <c r="AH164" i="1"/>
  <c r="N115" i="1"/>
  <c r="F118" i="1"/>
  <c r="G118" i="1" s="1"/>
  <c r="N118" i="1"/>
  <c r="O129" i="1"/>
  <c r="V121" i="1"/>
  <c r="W121" i="1" s="1"/>
  <c r="AR121" i="1" s="1"/>
  <c r="V127" i="1"/>
  <c r="W127" i="1" s="1"/>
  <c r="AR127" i="1" s="1"/>
  <c r="V128" i="1"/>
  <c r="O135" i="1"/>
  <c r="V138" i="1"/>
  <c r="W138" i="1" s="1"/>
  <c r="AR138" i="1" s="1"/>
  <c r="V140" i="1"/>
  <c r="AE144" i="1"/>
  <c r="AF144" i="1" s="1"/>
  <c r="AG144" i="1" s="1"/>
  <c r="V139" i="1"/>
  <c r="W139" i="1" s="1"/>
  <c r="O148" i="1"/>
  <c r="O142" i="1"/>
  <c r="P142" i="1" s="1"/>
  <c r="AL142" i="1" s="1"/>
  <c r="O151" i="1"/>
  <c r="V154" i="1"/>
  <c r="W154" i="1" s="1"/>
  <c r="V156" i="1"/>
  <c r="W156" i="1" s="1"/>
  <c r="V158" i="1"/>
  <c r="E159" i="1"/>
  <c r="G159" i="1" s="1"/>
  <c r="O166" i="1"/>
  <c r="O167" i="1"/>
  <c r="U172" i="1"/>
  <c r="V177" i="1"/>
  <c r="O181" i="1"/>
  <c r="O176" i="1"/>
  <c r="O180" i="1"/>
  <c r="O169" i="1"/>
  <c r="V183" i="1"/>
  <c r="O187" i="1"/>
  <c r="V173" i="1"/>
  <c r="W173" i="1" s="1"/>
  <c r="O178" i="1"/>
  <c r="V186" i="1"/>
  <c r="W186" i="1" s="1"/>
  <c r="V199" i="1"/>
  <c r="W199" i="1" s="1"/>
  <c r="AR199" i="1" s="1"/>
  <c r="V201" i="1"/>
  <c r="V212" i="1"/>
  <c r="W212" i="1" s="1"/>
  <c r="AR212" i="1" s="1"/>
  <c r="V216" i="1"/>
  <c r="V220" i="1"/>
  <c r="V222" i="1"/>
  <c r="V193" i="1"/>
  <c r="O207" i="1"/>
  <c r="O223" i="1"/>
  <c r="O224" i="1"/>
  <c r="O189" i="1"/>
  <c r="V196" i="1"/>
  <c r="W196" i="1" s="1"/>
  <c r="O214" i="1"/>
  <c r="O218" i="1"/>
  <c r="F222" i="1"/>
  <c r="G222" i="1" s="1"/>
  <c r="H222" i="1" s="1"/>
  <c r="V234" i="1"/>
  <c r="V242" i="1"/>
  <c r="W242" i="1" s="1"/>
  <c r="V250" i="1"/>
  <c r="AE248" i="1"/>
  <c r="AF248" i="1" s="1"/>
  <c r="AH248" i="1" s="1"/>
  <c r="O230" i="1"/>
  <c r="V236" i="1"/>
  <c r="W236" i="1" s="1"/>
  <c r="V248" i="1"/>
  <c r="O231" i="1"/>
  <c r="V252" i="1"/>
  <c r="W252" i="1" s="1"/>
  <c r="AR252" i="1" s="1"/>
  <c r="O261" i="1"/>
  <c r="N279" i="1"/>
  <c r="U267" i="1"/>
  <c r="V275" i="1"/>
  <c r="U265" i="1"/>
  <c r="V273" i="1"/>
  <c r="W273" i="1" s="1"/>
  <c r="AR273" i="1" s="1"/>
  <c r="V300" i="1"/>
  <c r="W300" i="1" s="1"/>
  <c r="V117" i="1"/>
  <c r="W117" i="1" s="1"/>
  <c r="E164" i="1"/>
  <c r="N289" i="1"/>
  <c r="V293" i="1"/>
  <c r="O122" i="1"/>
  <c r="N120" i="1"/>
  <c r="V111" i="1"/>
  <c r="W111" i="1" s="1"/>
  <c r="F115" i="1"/>
  <c r="G115" i="1" s="1"/>
  <c r="AE115" i="1"/>
  <c r="AF115" i="1" s="1"/>
  <c r="AH115" i="1" s="1"/>
  <c r="AE118" i="1"/>
  <c r="AF118" i="1" s="1"/>
  <c r="AG118" i="1" s="1"/>
  <c r="AE120" i="1"/>
  <c r="AF120" i="1" s="1"/>
  <c r="AH120" i="1" s="1"/>
  <c r="AA120" i="1"/>
  <c r="AB120" i="1" s="1"/>
  <c r="V130" i="1"/>
  <c r="W130" i="1" s="1"/>
  <c r="V134" i="1"/>
  <c r="W134" i="1" s="1"/>
  <c r="O128" i="1"/>
  <c r="V135" i="1"/>
  <c r="V129" i="1"/>
  <c r="W129" i="1" s="1"/>
  <c r="O138" i="1"/>
  <c r="O140" i="1"/>
  <c r="V146" i="1"/>
  <c r="W146" i="1" s="1"/>
  <c r="O139" i="1"/>
  <c r="P139" i="1" s="1"/>
  <c r="O141" i="1"/>
  <c r="P141" i="1" s="1"/>
  <c r="V150" i="1"/>
  <c r="W150" i="1" s="1"/>
  <c r="AR150" i="1" s="1"/>
  <c r="U164" i="1"/>
  <c r="V149" i="1"/>
  <c r="W149" i="1" s="1"/>
  <c r="AR149" i="1" s="1"/>
  <c r="U159" i="1"/>
  <c r="V160" i="1"/>
  <c r="O143" i="1"/>
  <c r="O147" i="1"/>
  <c r="N172" i="1"/>
  <c r="O177" i="1"/>
  <c r="V192" i="1"/>
  <c r="W192" i="1" s="1"/>
  <c r="V165" i="1"/>
  <c r="W165" i="1" s="1"/>
  <c r="AA176" i="1"/>
  <c r="V170" i="1"/>
  <c r="W170" i="1" s="1"/>
  <c r="AR170" i="1" s="1"/>
  <c r="AT170" i="1" s="1"/>
  <c r="V175" i="1"/>
  <c r="O183" i="1"/>
  <c r="O173" i="1"/>
  <c r="O186" i="1"/>
  <c r="P186" i="1" s="1"/>
  <c r="V195" i="1"/>
  <c r="O199" i="1"/>
  <c r="O201" i="1"/>
  <c r="V209" i="1"/>
  <c r="W209" i="1" s="1"/>
  <c r="AR209" i="1" s="1"/>
  <c r="AT209" i="1" s="1"/>
  <c r="O221" i="1"/>
  <c r="V204" i="1"/>
  <c r="O212" i="1"/>
  <c r="O216" i="1"/>
  <c r="P216" i="1" s="1"/>
  <c r="O220" i="1"/>
  <c r="O222" i="1"/>
  <c r="O193" i="1"/>
  <c r="V197" i="1"/>
  <c r="V211" i="1"/>
  <c r="V215" i="1"/>
  <c r="W215" i="1" s="1"/>
  <c r="V223" i="1"/>
  <c r="O196" i="1"/>
  <c r="V200" i="1"/>
  <c r="V206" i="1"/>
  <c r="W206" i="1" s="1"/>
  <c r="AA214" i="1"/>
  <c r="O234" i="1"/>
  <c r="O242" i="1"/>
  <c r="O250" i="1"/>
  <c r="V227" i="1"/>
  <c r="W227" i="1" s="1"/>
  <c r="V237" i="1"/>
  <c r="V241" i="1"/>
  <c r="O244" i="1"/>
  <c r="O295" i="1"/>
  <c r="AA267" i="1"/>
  <c r="AC267" i="1" s="1"/>
  <c r="AE267" i="1"/>
  <c r="AF267" i="1" s="1"/>
  <c r="AH267" i="1" s="1"/>
  <c r="U289" i="1"/>
  <c r="AA265" i="1"/>
  <c r="AB265" i="1" s="1"/>
  <c r="AE265" i="1"/>
  <c r="AF265" i="1" s="1"/>
  <c r="AG265" i="1" s="1"/>
  <c r="V287" i="1"/>
  <c r="W287" i="1" s="1"/>
  <c r="V302" i="1"/>
  <c r="V306" i="1"/>
  <c r="V308" i="1"/>
  <c r="V141" i="1"/>
  <c r="W141" i="1" s="1"/>
  <c r="F164" i="1"/>
  <c r="O126" i="1"/>
  <c r="P126" i="1" s="1"/>
  <c r="V157" i="1"/>
  <c r="W157" i="1" s="1"/>
  <c r="AR157" i="1" s="1"/>
  <c r="V113" i="1"/>
  <c r="W113" i="1" s="1"/>
  <c r="AA289" i="1"/>
  <c r="O111" i="1"/>
  <c r="AA115" i="1"/>
  <c r="AB115" i="1" s="1"/>
  <c r="E120" i="1"/>
  <c r="O130" i="1"/>
  <c r="O134" i="1"/>
  <c r="V132" i="1"/>
  <c r="O146" i="1"/>
  <c r="AE145" i="1"/>
  <c r="AF145" i="1" s="1"/>
  <c r="AG145" i="1" s="1"/>
  <c r="O150" i="1"/>
  <c r="N164" i="1"/>
  <c r="O149" i="1"/>
  <c r="N159" i="1"/>
  <c r="V143" i="1"/>
  <c r="W143" i="1" s="1"/>
  <c r="AR143" i="1" s="1"/>
  <c r="O162" i="1"/>
  <c r="V147" i="1"/>
  <c r="W147" i="1" s="1"/>
  <c r="V172" i="1"/>
  <c r="AA172" i="1"/>
  <c r="AB172" i="1" s="1"/>
  <c r="AE176" i="1"/>
  <c r="AF176" i="1" s="1"/>
  <c r="AH176" i="1" s="1"/>
  <c r="V185" i="1"/>
  <c r="O191" i="1"/>
  <c r="O192" i="1"/>
  <c r="O165" i="1"/>
  <c r="F176" i="1"/>
  <c r="G176" i="1" s="1"/>
  <c r="I176" i="1" s="1"/>
  <c r="V184" i="1"/>
  <c r="V188" i="1"/>
  <c r="W188" i="1" s="1"/>
  <c r="O170" i="1"/>
  <c r="O175" i="1"/>
  <c r="O195" i="1"/>
  <c r="V205" i="1"/>
  <c r="W205" i="1" s="1"/>
  <c r="AR205" i="1" s="1"/>
  <c r="AT205" i="1" s="1"/>
  <c r="O209" i="1"/>
  <c r="E214" i="1"/>
  <c r="V217" i="1"/>
  <c r="AE220" i="1"/>
  <c r="AF220" i="1" s="1"/>
  <c r="AG220" i="1" s="1"/>
  <c r="AA222" i="1"/>
  <c r="AB222" i="1" s="1"/>
  <c r="V198" i="1"/>
  <c r="W198" i="1" s="1"/>
  <c r="O204" i="1"/>
  <c r="O208" i="1"/>
  <c r="O197" i="1"/>
  <c r="V203" i="1"/>
  <c r="AE214" i="1"/>
  <c r="AF214" i="1" s="1"/>
  <c r="AH214" i="1" s="1"/>
  <c r="O215" i="1"/>
  <c r="U222" i="1"/>
  <c r="O206" i="1"/>
  <c r="F214" i="1"/>
  <c r="V228" i="1"/>
  <c r="O237" i="1"/>
  <c r="O241" i="1"/>
  <c r="O225" i="1"/>
  <c r="AA244" i="1"/>
  <c r="AC244" i="1" s="1"/>
  <c r="O252" i="1"/>
  <c r="P252" i="1" s="1"/>
  <c r="V289" i="1"/>
  <c r="V267" i="1"/>
  <c r="V265" i="1"/>
  <c r="V281" i="1"/>
  <c r="O168" i="1"/>
  <c r="E203" i="1"/>
  <c r="AA256" i="1"/>
  <c r="AB256" i="1" s="1"/>
  <c r="N217" i="1"/>
  <c r="U201" i="1"/>
  <c r="E132" i="1"/>
  <c r="N209" i="1"/>
  <c r="AB260" i="1"/>
  <c r="AC260" i="1"/>
  <c r="N221" i="1"/>
  <c r="N256" i="1"/>
  <c r="AE235" i="1"/>
  <c r="AF235" i="1" s="1"/>
  <c r="N200" i="1"/>
  <c r="V169" i="1"/>
  <c r="W169" i="1" s="1"/>
  <c r="N302" i="1"/>
  <c r="N262" i="1"/>
  <c r="N232" i="1"/>
  <c r="N134" i="1"/>
  <c r="F181" i="2"/>
  <c r="E205" i="2"/>
  <c r="E229" i="2"/>
  <c r="F248" i="2"/>
  <c r="F149" i="2"/>
  <c r="F213" i="2"/>
  <c r="E222" i="2"/>
  <c r="F295" i="2"/>
  <c r="F256" i="2"/>
  <c r="F238" i="2"/>
  <c r="F263" i="2"/>
  <c r="E259" i="2"/>
  <c r="E269" i="2"/>
  <c r="E287" i="2"/>
  <c r="F306" i="2"/>
  <c r="E306" i="2"/>
  <c r="E309" i="2"/>
  <c r="E162" i="2"/>
  <c r="AE148" i="2"/>
  <c r="AF148" i="2" s="1"/>
  <c r="AH148" i="2" s="1"/>
  <c r="E138" i="2"/>
  <c r="F127" i="2"/>
  <c r="F186" i="2"/>
  <c r="F189" i="2"/>
  <c r="E213" i="2"/>
  <c r="E272" i="2"/>
  <c r="F229" i="2"/>
  <c r="F259" i="2"/>
  <c r="E263" i="2"/>
  <c r="E148" i="2"/>
  <c r="G148" i="2" s="1"/>
  <c r="AE189" i="2"/>
  <c r="AF189" i="2" s="1"/>
  <c r="AG189" i="2" s="1"/>
  <c r="E181" i="2"/>
  <c r="E197" i="2"/>
  <c r="F235" i="2"/>
  <c r="F197" i="2"/>
  <c r="E243" i="2"/>
  <c r="E256" i="2"/>
  <c r="F212" i="2"/>
  <c r="G212" i="2" s="1"/>
  <c r="F284" i="2"/>
  <c r="F272" i="2"/>
  <c r="F255" i="2"/>
  <c r="E284" i="2"/>
  <c r="F298" i="2"/>
  <c r="F287" i="2"/>
  <c r="E298" i="2"/>
  <c r="E314" i="2"/>
  <c r="E295" i="2"/>
  <c r="F305" i="2"/>
  <c r="AG187" i="1"/>
  <c r="AH187" i="1"/>
  <c r="AG132" i="1"/>
  <c r="AH132" i="1"/>
  <c r="AA187" i="1"/>
  <c r="AB187" i="1" s="1"/>
  <c r="N188" i="1"/>
  <c r="E200" i="1"/>
  <c r="O217" i="1"/>
  <c r="V208" i="1"/>
  <c r="N193" i="1"/>
  <c r="N208" i="1"/>
  <c r="O211" i="1"/>
  <c r="N196" i="1"/>
  <c r="O200" i="1"/>
  <c r="F200" i="1"/>
  <c r="N222" i="1"/>
  <c r="V246" i="1"/>
  <c r="N251" i="1"/>
  <c r="N227" i="1"/>
  <c r="O227" i="1"/>
  <c r="N253" i="1"/>
  <c r="AA232" i="1"/>
  <c r="AB232" i="1" s="1"/>
  <c r="AA236" i="1"/>
  <c r="AB236" i="1" s="1"/>
  <c r="N257" i="1"/>
  <c r="F278" i="1"/>
  <c r="G278" i="1" s="1"/>
  <c r="H278" i="1" s="1"/>
  <c r="AA270" i="1"/>
  <c r="AB270" i="1" s="1"/>
  <c r="N274" i="1"/>
  <c r="N280" i="1"/>
  <c r="N292" i="1"/>
  <c r="AA277" i="1"/>
  <c r="AC277" i="1" s="1"/>
  <c r="U277" i="1"/>
  <c r="AE294" i="1"/>
  <c r="AF294" i="1" s="1"/>
  <c r="AG294" i="1" s="1"/>
  <c r="N275" i="1"/>
  <c r="N281" i="1"/>
  <c r="AA286" i="1"/>
  <c r="AC286" i="1" s="1"/>
  <c r="N286" i="1"/>
  <c r="N293" i="1"/>
  <c r="N294" i="1"/>
  <c r="N297" i="1"/>
  <c r="AA302" i="1"/>
  <c r="AB302" i="1" s="1"/>
  <c r="AE302" i="1"/>
  <c r="AF302" i="1" s="1"/>
  <c r="AG302" i="1" s="1"/>
  <c r="O310" i="1"/>
  <c r="N310" i="1"/>
  <c r="N150" i="1"/>
  <c r="F150" i="1"/>
  <c r="G150" i="1" s="1"/>
  <c r="N207" i="1"/>
  <c r="E211" i="1"/>
  <c r="G211" i="1" s="1"/>
  <c r="N241" i="1"/>
  <c r="E191" i="1"/>
  <c r="G191" i="1" s="1"/>
  <c r="E245" i="1"/>
  <c r="AE262" i="1"/>
  <c r="AF262" i="1" s="1"/>
  <c r="N258" i="1"/>
  <c r="F134" i="1"/>
  <c r="E177" i="1"/>
  <c r="N199" i="1"/>
  <c r="N250" i="1"/>
  <c r="AA211" i="1"/>
  <c r="AB211" i="1" s="1"/>
  <c r="N212" i="1"/>
  <c r="U200" i="1"/>
  <c r="N235" i="1"/>
  <c r="O246" i="1"/>
  <c r="E253" i="1"/>
  <c r="U262" i="1"/>
  <c r="AA227" i="1"/>
  <c r="AB227" i="1" s="1"/>
  <c r="N230" i="1"/>
  <c r="AA245" i="1"/>
  <c r="AB245" i="1" s="1"/>
  <c r="F232" i="1"/>
  <c r="F236" i="1"/>
  <c r="N236" i="1"/>
  <c r="AH258" i="1"/>
  <c r="F270" i="1"/>
  <c r="G270" i="1" s="1"/>
  <c r="H270" i="1" s="1"/>
  <c r="U270" i="1"/>
  <c r="AE278" i="1"/>
  <c r="AF278" i="1" s="1"/>
  <c r="AG278" i="1" s="1"/>
  <c r="E294" i="1"/>
  <c r="G294" i="1" s="1"/>
  <c r="O277" i="1"/>
  <c r="AE277" i="1"/>
  <c r="AF277" i="1" s="1"/>
  <c r="AH277" i="1" s="1"/>
  <c r="N285" i="1"/>
  <c r="N267" i="1"/>
  <c r="N273" i="1"/>
  <c r="N283" i="1"/>
  <c r="O286" i="1"/>
  <c r="N295" i="1"/>
  <c r="F302" i="1"/>
  <c r="U302" i="1"/>
  <c r="N306" i="1"/>
  <c r="N301" i="1"/>
  <c r="N308" i="1"/>
  <c r="N300" i="1"/>
  <c r="F310" i="1"/>
  <c r="G310" i="1" s="1"/>
  <c r="I310" i="1" s="1"/>
  <c r="E187" i="1"/>
  <c r="U191" i="1"/>
  <c r="N211" i="1"/>
  <c r="U246" i="1"/>
  <c r="F262" i="1"/>
  <c r="G262" i="1" s="1"/>
  <c r="U180" i="1"/>
  <c r="E217" i="1"/>
  <c r="N201" i="1"/>
  <c r="N228" i="1"/>
  <c r="N261" i="1"/>
  <c r="N149" i="1"/>
  <c r="AE155" i="1"/>
  <c r="AF155" i="1" s="1"/>
  <c r="AH155" i="1" s="1"/>
  <c r="N157" i="1"/>
  <c r="G161" i="1"/>
  <c r="I161" i="1" s="1"/>
  <c r="N154" i="1"/>
  <c r="N156" i="1"/>
  <c r="N158" i="1"/>
  <c r="N160" i="1"/>
  <c r="N167" i="1"/>
  <c r="AE188" i="1"/>
  <c r="AF188" i="1" s="1"/>
  <c r="AH188" i="1" s="1"/>
  <c r="AA180" i="1"/>
  <c r="AB180" i="1" s="1"/>
  <c r="O188" i="1"/>
  <c r="AA169" i="1"/>
  <c r="AC169" i="1" s="1"/>
  <c r="N173" i="1"/>
  <c r="N184" i="1"/>
  <c r="V187" i="1"/>
  <c r="N195" i="1"/>
  <c r="AE208" i="1"/>
  <c r="AF208" i="1" s="1"/>
  <c r="AH208" i="1" s="1"/>
  <c r="F217" i="1"/>
  <c r="AA208" i="1"/>
  <c r="AC208" i="1" s="1"/>
  <c r="N204" i="1"/>
  <c r="N220" i="1"/>
  <c r="N243" i="1"/>
  <c r="AA246" i="1"/>
  <c r="AB246" i="1" s="1"/>
  <c r="U253" i="1"/>
  <c r="N226" i="1"/>
  <c r="F227" i="1"/>
  <c r="G227" i="1" s="1"/>
  <c r="H227" i="1" s="1"/>
  <c r="AE232" i="1"/>
  <c r="AF232" i="1" s="1"/>
  <c r="AH232" i="1" s="1"/>
  <c r="F245" i="1"/>
  <c r="V232" i="1"/>
  <c r="N244" i="1"/>
  <c r="O253" i="1"/>
  <c r="AA278" i="1"/>
  <c r="AB278" i="1" s="1"/>
  <c r="N270" i="1"/>
  <c r="U278" i="1"/>
  <c r="N282" i="1"/>
  <c r="N277" i="1"/>
  <c r="N290" i="1"/>
  <c r="N309" i="1"/>
  <c r="N265" i="1"/>
  <c r="AE286" i="1"/>
  <c r="AF286" i="1" s="1"/>
  <c r="AG286" i="1" s="1"/>
  <c r="N287" i="1"/>
  <c r="N303" i="1"/>
  <c r="E302" i="1"/>
  <c r="AA310" i="1"/>
  <c r="AB310" i="1" s="1"/>
  <c r="U187" i="1"/>
  <c r="N175" i="1"/>
  <c r="N246" i="1"/>
  <c r="E246" i="1"/>
  <c r="AA262" i="1"/>
  <c r="U217" i="1"/>
  <c r="U208" i="1"/>
  <c r="N125" i="1"/>
  <c r="V115" i="1"/>
  <c r="N237" i="1"/>
  <c r="AB258" i="1"/>
  <c r="AC258" i="1"/>
  <c r="AG152" i="1"/>
  <c r="AH152" i="1"/>
  <c r="AG219" i="1"/>
  <c r="AH219" i="1"/>
  <c r="AA174" i="1"/>
  <c r="AB174" i="1" s="1"/>
  <c r="U174" i="1"/>
  <c r="O174" i="1"/>
  <c r="N174" i="1"/>
  <c r="V174" i="1"/>
  <c r="AE174" i="1"/>
  <c r="AF174" i="1" s="1"/>
  <c r="AG174" i="1" s="1"/>
  <c r="E174" i="1"/>
  <c r="E233" i="1"/>
  <c r="F233" i="1"/>
  <c r="U233" i="1"/>
  <c r="N233" i="1"/>
  <c r="AA233" i="1"/>
  <c r="AC233" i="1" s="1"/>
  <c r="AE233" i="1"/>
  <c r="AF233" i="1" s="1"/>
  <c r="AH233" i="1" s="1"/>
  <c r="U269" i="1"/>
  <c r="AA269" i="1"/>
  <c r="AC269" i="1" s="1"/>
  <c r="F269" i="1"/>
  <c r="E269" i="1"/>
  <c r="N269" i="1"/>
  <c r="AE305" i="1"/>
  <c r="AF305" i="1" s="1"/>
  <c r="AG305" i="1" s="1"/>
  <c r="U305" i="1"/>
  <c r="N305" i="1"/>
  <c r="F305" i="1"/>
  <c r="O179" i="1"/>
  <c r="V179" i="1"/>
  <c r="AE179" i="1"/>
  <c r="AF179" i="1" s="1"/>
  <c r="U179" i="1"/>
  <c r="F179" i="1"/>
  <c r="AA288" i="1"/>
  <c r="O288" i="1"/>
  <c r="N288" i="1"/>
  <c r="E288" i="1"/>
  <c r="U288" i="1"/>
  <c r="AE288" i="1"/>
  <c r="AF288" i="1" s="1"/>
  <c r="AG288" i="1" s="1"/>
  <c r="E280" i="1"/>
  <c r="U280" i="1"/>
  <c r="AE280" i="1"/>
  <c r="AF280" i="1" s="1"/>
  <c r="AH280" i="1" s="1"/>
  <c r="AA280" i="1"/>
  <c r="AC280" i="1" s="1"/>
  <c r="E238" i="1"/>
  <c r="O238" i="1"/>
  <c r="AE238" i="1"/>
  <c r="AF238" i="1" s="1"/>
  <c r="U238" i="1"/>
  <c r="V238" i="1"/>
  <c r="F238" i="1"/>
  <c r="AE229" i="1"/>
  <c r="AF229" i="1" s="1"/>
  <c r="F229" i="1"/>
  <c r="E229" i="1"/>
  <c r="AA229" i="1"/>
  <c r="AC229" i="1" s="1"/>
  <c r="O229" i="1"/>
  <c r="N229" i="1"/>
  <c r="U202" i="1"/>
  <c r="F202" i="1"/>
  <c r="AE202" i="1"/>
  <c r="AF202" i="1" s="1"/>
  <c r="AH202" i="1" s="1"/>
  <c r="AA202" i="1"/>
  <c r="AC202" i="1" s="1"/>
  <c r="N202" i="1"/>
  <c r="O202" i="1"/>
  <c r="E202" i="1"/>
  <c r="F194" i="1"/>
  <c r="O194" i="1"/>
  <c r="AA194" i="1"/>
  <c r="AB194" i="1" s="1"/>
  <c r="V194" i="1"/>
  <c r="W194" i="1" s="1"/>
  <c r="N194" i="1"/>
  <c r="E194" i="1"/>
  <c r="U171" i="1"/>
  <c r="O171" i="1"/>
  <c r="F171" i="1"/>
  <c r="V171" i="1"/>
  <c r="AA171" i="1"/>
  <c r="AC171" i="1" s="1"/>
  <c r="E171" i="1"/>
  <c r="O163" i="1"/>
  <c r="N163" i="1"/>
  <c r="AA163" i="1"/>
  <c r="AC163" i="1" s="1"/>
  <c r="V163" i="1"/>
  <c r="E163" i="1"/>
  <c r="G163" i="1" s="1"/>
  <c r="U163" i="1"/>
  <c r="AE136" i="1"/>
  <c r="AF136" i="1" s="1"/>
  <c r="E136" i="1"/>
  <c r="F136" i="1"/>
  <c r="U136" i="1"/>
  <c r="E152" i="1"/>
  <c r="AA152" i="1"/>
  <c r="O152" i="1"/>
  <c r="U152" i="1"/>
  <c r="AA144" i="1"/>
  <c r="O144" i="1"/>
  <c r="E144" i="1"/>
  <c r="N144" i="1"/>
  <c r="N133" i="1"/>
  <c r="AE133" i="1"/>
  <c r="AF133" i="1" s="1"/>
  <c r="AG133" i="1" s="1"/>
  <c r="U304" i="1"/>
  <c r="AA304" i="1"/>
  <c r="AB304" i="1" s="1"/>
  <c r="E304" i="1"/>
  <c r="AE304" i="1"/>
  <c r="AF304" i="1" s="1"/>
  <c r="AG304" i="1" s="1"/>
  <c r="AA296" i="1"/>
  <c r="AC296" i="1" s="1"/>
  <c r="F296" i="1"/>
  <c r="AE296" i="1"/>
  <c r="AF296" i="1" s="1"/>
  <c r="AH296" i="1" s="1"/>
  <c r="N296" i="1"/>
  <c r="E272" i="1"/>
  <c r="AE272" i="1"/>
  <c r="AF272" i="1" s="1"/>
  <c r="AG272" i="1" s="1"/>
  <c r="AA272" i="1"/>
  <c r="AC272" i="1" s="1"/>
  <c r="N272" i="1"/>
  <c r="E264" i="1"/>
  <c r="AE264" i="1"/>
  <c r="AF264" i="1" s="1"/>
  <c r="AG264" i="1" s="1"/>
  <c r="AA264" i="1"/>
  <c r="AB264" i="1" s="1"/>
  <c r="N264" i="1"/>
  <c r="U264" i="1"/>
  <c r="AA255" i="1"/>
  <c r="O255" i="1"/>
  <c r="U255" i="1"/>
  <c r="E255" i="1"/>
  <c r="V255" i="1"/>
  <c r="AE255" i="1"/>
  <c r="AF255" i="1" s="1"/>
  <c r="F255" i="1"/>
  <c r="U247" i="1"/>
  <c r="V247" i="1"/>
  <c r="E247" i="1"/>
  <c r="F247" i="1"/>
  <c r="AE247" i="1"/>
  <c r="AF247" i="1" s="1"/>
  <c r="AG247" i="1" s="1"/>
  <c r="AA247" i="1"/>
  <c r="AC247" i="1" s="1"/>
  <c r="AE239" i="1"/>
  <c r="AF239" i="1" s="1"/>
  <c r="U239" i="1"/>
  <c r="AA239" i="1"/>
  <c r="AB239" i="1" s="1"/>
  <c r="E239" i="1"/>
  <c r="G239" i="1" s="1"/>
  <c r="I239" i="1" s="1"/>
  <c r="O239" i="1"/>
  <c r="V239" i="1"/>
  <c r="E219" i="1"/>
  <c r="O219" i="1"/>
  <c r="V219" i="1"/>
  <c r="F219" i="1"/>
  <c r="U210" i="1"/>
  <c r="O210" i="1"/>
  <c r="AE210" i="1"/>
  <c r="AF210" i="1" s="1"/>
  <c r="AH210" i="1" s="1"/>
  <c r="V210" i="1"/>
  <c r="N210" i="1"/>
  <c r="F210" i="1"/>
  <c r="E210" i="1"/>
  <c r="O190" i="1"/>
  <c r="N190" i="1"/>
  <c r="U190" i="1"/>
  <c r="V190" i="1"/>
  <c r="F190" i="1"/>
  <c r="E190" i="1"/>
  <c r="AA190" i="1"/>
  <c r="AB190" i="1" s="1"/>
  <c r="U182" i="1"/>
  <c r="O182" i="1"/>
  <c r="V182" i="1"/>
  <c r="F182" i="1"/>
  <c r="G182" i="1" s="1"/>
  <c r="H182" i="1" s="1"/>
  <c r="AE182" i="1"/>
  <c r="AF182" i="1" s="1"/>
  <c r="AH182" i="1" s="1"/>
  <c r="N182" i="1"/>
  <c r="N153" i="1"/>
  <c r="U153" i="1"/>
  <c r="F153" i="1"/>
  <c r="E137" i="1"/>
  <c r="V137" i="1"/>
  <c r="F137" i="1"/>
  <c r="U137" i="1"/>
  <c r="AG224" i="1"/>
  <c r="AH224" i="1"/>
  <c r="AA125" i="1"/>
  <c r="AB125" i="1" s="1"/>
  <c r="E125" i="1"/>
  <c r="O136" i="1"/>
  <c r="E133" i="1"/>
  <c r="AA133" i="1"/>
  <c r="AB133" i="1" s="1"/>
  <c r="U145" i="1"/>
  <c r="F152" i="1"/>
  <c r="E145" i="1"/>
  <c r="N137" i="1"/>
  <c r="AE190" i="1"/>
  <c r="AF190" i="1" s="1"/>
  <c r="AH190" i="1" s="1"/>
  <c r="AE163" i="1"/>
  <c r="AF163" i="1" s="1"/>
  <c r="AG163" i="1" s="1"/>
  <c r="AA182" i="1"/>
  <c r="AC182" i="1" s="1"/>
  <c r="V202" i="1"/>
  <c r="O269" i="1"/>
  <c r="AA305" i="1"/>
  <c r="AB305" i="1" s="1"/>
  <c r="F304" i="1"/>
  <c r="AA168" i="1"/>
  <c r="AC168" i="1" s="1"/>
  <c r="V168" i="1"/>
  <c r="N168" i="1"/>
  <c r="E168" i="1"/>
  <c r="G168" i="1" s="1"/>
  <c r="U168" i="1"/>
  <c r="AE168" i="1"/>
  <c r="AF168" i="1" s="1"/>
  <c r="AH168" i="1" s="1"/>
  <c r="U213" i="1"/>
  <c r="O213" i="1"/>
  <c r="V213" i="1"/>
  <c r="F213" i="1"/>
  <c r="E240" i="1"/>
  <c r="N240" i="1"/>
  <c r="F240" i="1"/>
  <c r="AA240" i="1"/>
  <c r="AC240" i="1" s="1"/>
  <c r="AE240" i="1"/>
  <c r="AF240" i="1" s="1"/>
  <c r="AH240" i="1" s="1"/>
  <c r="E271" i="1"/>
  <c r="G271" i="1" s="1"/>
  <c r="N271" i="1"/>
  <c r="AE271" i="1"/>
  <c r="AF271" i="1" s="1"/>
  <c r="AH271" i="1" s="1"/>
  <c r="AA271" i="1"/>
  <c r="AC271" i="1" s="1"/>
  <c r="U271" i="1"/>
  <c r="N307" i="1"/>
  <c r="F307" i="1"/>
  <c r="E307" i="1"/>
  <c r="V307" i="1"/>
  <c r="W307" i="1" s="1"/>
  <c r="AE307" i="1"/>
  <c r="AF307" i="1" s="1"/>
  <c r="AG307" i="1" s="1"/>
  <c r="V125" i="1"/>
  <c r="U125" i="1"/>
  <c r="V133" i="1"/>
  <c r="W133" i="1" s="1"/>
  <c r="F133" i="1"/>
  <c r="N152" i="1"/>
  <c r="F144" i="1"/>
  <c r="AA137" i="1"/>
  <c r="AB137" i="1" s="1"/>
  <c r="N171" i="1"/>
  <c r="N247" i="1"/>
  <c r="O233" i="1"/>
  <c r="U229" i="1"/>
  <c r="O247" i="1"/>
  <c r="F264" i="1"/>
  <c r="F272" i="1"/>
  <c r="F280" i="1"/>
  <c r="U272" i="1"/>
  <c r="AE269" i="1"/>
  <c r="AF269" i="1" s="1"/>
  <c r="AG269" i="1" s="1"/>
  <c r="F288" i="1"/>
  <c r="E305" i="1"/>
  <c r="N304" i="1"/>
  <c r="E179" i="1"/>
  <c r="AA136" i="1"/>
  <c r="N255" i="1"/>
  <c r="F120" i="1"/>
  <c r="F125" i="1"/>
  <c r="O133" i="1"/>
  <c r="F145" i="1"/>
  <c r="AE137" i="1"/>
  <c r="AF137" i="1" s="1"/>
  <c r="AG137" i="1" s="1"/>
  <c r="V144" i="1"/>
  <c r="W144" i="1" s="1"/>
  <c r="AA153" i="1"/>
  <c r="AC153" i="1" s="1"/>
  <c r="AE171" i="1"/>
  <c r="AF171" i="1" s="1"/>
  <c r="AH171" i="1" s="1"/>
  <c r="AA179" i="1"/>
  <c r="AC179" i="1" s="1"/>
  <c r="F174" i="1"/>
  <c r="AE194" i="1"/>
  <c r="AF194" i="1" s="1"/>
  <c r="AG194" i="1" s="1"/>
  <c r="AA238" i="1"/>
  <c r="AC238" i="1" s="1"/>
  <c r="V229" i="1"/>
  <c r="E296" i="1"/>
  <c r="U296" i="1"/>
  <c r="N145" i="1"/>
  <c r="U219" i="1"/>
  <c r="AG172" i="1"/>
  <c r="AH172" i="1"/>
  <c r="O158" i="1"/>
  <c r="N223" i="1"/>
  <c r="N181" i="1"/>
  <c r="E254" i="1"/>
  <c r="G254" i="1" s="1"/>
  <c r="AA254" i="1"/>
  <c r="AC254" i="1" s="1"/>
  <c r="U254" i="1"/>
  <c r="O285" i="1"/>
  <c r="AE285" i="1"/>
  <c r="AF285" i="1" s="1"/>
  <c r="AG285" i="1" s="1"/>
  <c r="AA285" i="1"/>
  <c r="U285" i="1"/>
  <c r="F285" i="1"/>
  <c r="G285" i="1" s="1"/>
  <c r="E183" i="1"/>
  <c r="G183" i="1" s="1"/>
  <c r="U183" i="1"/>
  <c r="AE183" i="1"/>
  <c r="AF183" i="1" s="1"/>
  <c r="AE284" i="1"/>
  <c r="AF284" i="1" s="1"/>
  <c r="AG284" i="1" s="1"/>
  <c r="N284" i="1"/>
  <c r="AA284" i="1"/>
  <c r="AB284" i="1" s="1"/>
  <c r="U284" i="1"/>
  <c r="E284" i="1"/>
  <c r="G284" i="1" s="1"/>
  <c r="I284" i="1" s="1"/>
  <c r="E276" i="1"/>
  <c r="G276" i="1" s="1"/>
  <c r="AE276" i="1"/>
  <c r="AF276" i="1" s="1"/>
  <c r="AH276" i="1" s="1"/>
  <c r="AA276" i="1"/>
  <c r="AB276" i="1" s="1"/>
  <c r="N276" i="1"/>
  <c r="N234" i="1"/>
  <c r="U234" i="1"/>
  <c r="AE234" i="1"/>
  <c r="AF234" i="1" s="1"/>
  <c r="E234" i="1"/>
  <c r="G234" i="1" s="1"/>
  <c r="H234" i="1" s="1"/>
  <c r="E225" i="1"/>
  <c r="G225" i="1" s="1"/>
  <c r="AA225" i="1"/>
  <c r="AC225" i="1" s="1"/>
  <c r="N225" i="1"/>
  <c r="AE225" i="1"/>
  <c r="AF225" i="1" s="1"/>
  <c r="AH225" i="1" s="1"/>
  <c r="E175" i="1"/>
  <c r="G175" i="1" s="1"/>
  <c r="U175" i="1"/>
  <c r="AE175" i="1"/>
  <c r="AF175" i="1" s="1"/>
  <c r="AE185" i="1"/>
  <c r="AF185" i="1" s="1"/>
  <c r="N185" i="1"/>
  <c r="U185" i="1"/>
  <c r="E185" i="1"/>
  <c r="G185" i="1" s="1"/>
  <c r="U148" i="1"/>
  <c r="AA148" i="1"/>
  <c r="AE148" i="1"/>
  <c r="AF148" i="1" s="1"/>
  <c r="E148" i="1"/>
  <c r="G148" i="1" s="1"/>
  <c r="F126" i="1"/>
  <c r="G126" i="1" s="1"/>
  <c r="AA126" i="1"/>
  <c r="U308" i="1"/>
  <c r="E308" i="1"/>
  <c r="AA308" i="1"/>
  <c r="AB308" i="1" s="1"/>
  <c r="AE308" i="1"/>
  <c r="AF308" i="1" s="1"/>
  <c r="AG308" i="1" s="1"/>
  <c r="F308" i="1"/>
  <c r="AG243" i="1"/>
  <c r="AH243" i="1"/>
  <c r="V291" i="1"/>
  <c r="V153" i="1"/>
  <c r="O121" i="1"/>
  <c r="P121" i="1" s="1"/>
  <c r="V122" i="1"/>
  <c r="W122" i="1" s="1"/>
  <c r="O260" i="1"/>
  <c r="O118" i="1"/>
  <c r="V294" i="1"/>
  <c r="V166" i="1"/>
  <c r="V124" i="1"/>
  <c r="O113" i="1"/>
  <c r="V260" i="1"/>
  <c r="O161" i="1"/>
  <c r="O157" i="1"/>
  <c r="V162" i="1"/>
  <c r="O131" i="1"/>
  <c r="O115" i="1"/>
  <c r="O120" i="1"/>
  <c r="O117" i="1"/>
  <c r="V310" i="1"/>
  <c r="V298" i="1"/>
  <c r="O294" i="1"/>
  <c r="O289" i="1"/>
  <c r="O281" i="1"/>
  <c r="O273" i="1"/>
  <c r="O265" i="1"/>
  <c r="O290" i="1"/>
  <c r="O275" i="1"/>
  <c r="O267" i="1"/>
  <c r="O299" i="1"/>
  <c r="V285" i="1"/>
  <c r="O284" i="1"/>
  <c r="V297" i="1"/>
  <c r="V292" i="1"/>
  <c r="V279" i="1"/>
  <c r="V271" i="1"/>
  <c r="V282" i="1"/>
  <c r="V278" i="1"/>
  <c r="V274" i="1"/>
  <c r="V270" i="1"/>
  <c r="V266" i="1"/>
  <c r="V261" i="1"/>
  <c r="W261" i="1" s="1"/>
  <c r="O257" i="1"/>
  <c r="O282" i="1"/>
  <c r="O278" i="1"/>
  <c r="O274" i="1"/>
  <c r="O270" i="1"/>
  <c r="O266" i="1"/>
  <c r="V253" i="1"/>
  <c r="O251" i="1"/>
  <c r="O243" i="1"/>
  <c r="O235" i="1"/>
  <c r="V244" i="1"/>
  <c r="W244" i="1" s="1"/>
  <c r="O240" i="1"/>
  <c r="V230" i="1"/>
  <c r="W230" i="1" s="1"/>
  <c r="V226" i="1"/>
  <c r="W226" i="1" s="1"/>
  <c r="V225" i="1"/>
  <c r="V249" i="1"/>
  <c r="W249" i="1" s="1"/>
  <c r="O245" i="1"/>
  <c r="V233" i="1"/>
  <c r="V254" i="1"/>
  <c r="O155" i="1"/>
  <c r="O256" i="1"/>
  <c r="V221" i="1"/>
  <c r="O258" i="1"/>
  <c r="V258" i="1"/>
  <c r="W258" i="1" s="1"/>
  <c r="AR258" i="1" s="1"/>
  <c r="AT258" i="1" s="1"/>
  <c r="V262" i="1"/>
  <c r="V131" i="1"/>
  <c r="W131" i="1" s="1"/>
  <c r="AR131" i="1" s="1"/>
  <c r="V161" i="1"/>
  <c r="W161" i="1" s="1"/>
  <c r="V126" i="1"/>
  <c r="W126" i="1" s="1"/>
  <c r="O159" i="1"/>
  <c r="V116" i="1"/>
  <c r="W116" i="1" s="1"/>
  <c r="AR116" i="1" s="1"/>
  <c r="V295" i="1"/>
  <c r="W295" i="1" s="1"/>
  <c r="V159" i="1"/>
  <c r="V119" i="1"/>
  <c r="W119" i="1" s="1"/>
  <c r="O112" i="1"/>
  <c r="O304" i="1"/>
  <c r="O298" i="1"/>
  <c r="O305" i="1"/>
  <c r="O301" i="1"/>
  <c r="O303" i="1"/>
  <c r="O296" i="1"/>
  <c r="V283" i="1"/>
  <c r="O283" i="1"/>
  <c r="V288" i="1"/>
  <c r="O311" i="1"/>
  <c r="V299" i="1"/>
  <c r="O279" i="1"/>
  <c r="O271" i="1"/>
  <c r="V257" i="1"/>
  <c r="W257" i="1" s="1"/>
  <c r="O259" i="1"/>
  <c r="V251" i="1"/>
  <c r="W251" i="1" s="1"/>
  <c r="V243" i="1"/>
  <c r="V235" i="1"/>
  <c r="W235" i="1" s="1"/>
  <c r="V240" i="1"/>
  <c r="W240" i="1" s="1"/>
  <c r="O236" i="1"/>
  <c r="V245" i="1"/>
  <c r="W245" i="1" s="1"/>
  <c r="O123" i="1"/>
  <c r="O153" i="1"/>
  <c r="O307" i="1"/>
  <c r="O262" i="1"/>
  <c r="V296" i="1"/>
  <c r="O124" i="1"/>
  <c r="V256" i="1"/>
  <c r="W256" i="1" s="1"/>
  <c r="O145" i="1"/>
  <c r="O116" i="1"/>
  <c r="V145" i="1"/>
  <c r="O119" i="1"/>
  <c r="V112" i="1"/>
  <c r="W112" i="1" s="1"/>
  <c r="V304" i="1"/>
  <c r="O300" i="1"/>
  <c r="O308" i="1"/>
  <c r="V305" i="1"/>
  <c r="V301" i="1"/>
  <c r="W301" i="1" s="1"/>
  <c r="O306" i="1"/>
  <c r="O302" i="1"/>
  <c r="V303" i="1"/>
  <c r="W303" i="1" s="1"/>
  <c r="AR303" i="1" s="1"/>
  <c r="V286" i="1"/>
  <c r="V309" i="1"/>
  <c r="W309" i="1" s="1"/>
  <c r="AR309" i="1" s="1"/>
  <c r="V290" i="1"/>
  <c r="O287" i="1"/>
  <c r="V311" i="1"/>
  <c r="W311" i="1" s="1"/>
  <c r="AR311" i="1" s="1"/>
  <c r="O297" i="1"/>
  <c r="O291" i="1"/>
  <c r="V277" i="1"/>
  <c r="V269" i="1"/>
  <c r="O293" i="1"/>
  <c r="O292" i="1"/>
  <c r="V263" i="1"/>
  <c r="V280" i="1"/>
  <c r="V276" i="1"/>
  <c r="V272" i="1"/>
  <c r="V268" i="1"/>
  <c r="W268" i="1" s="1"/>
  <c r="V264" i="1"/>
  <c r="O280" i="1"/>
  <c r="O276" i="1"/>
  <c r="O272" i="1"/>
  <c r="O268" i="1"/>
  <c r="O264" i="1"/>
  <c r="AG231" i="1"/>
  <c r="AH231" i="1"/>
  <c r="N254" i="1"/>
  <c r="V155" i="1"/>
  <c r="E220" i="1"/>
  <c r="G220" i="1" s="1"/>
  <c r="U220" i="1"/>
  <c r="E248" i="1"/>
  <c r="F248" i="1"/>
  <c r="N248" i="1"/>
  <c r="P248" i="1" s="1"/>
  <c r="AA248" i="1"/>
  <c r="AC248" i="1" s="1"/>
  <c r="U248" i="1"/>
  <c r="AE279" i="1"/>
  <c r="AF279" i="1" s="1"/>
  <c r="AG279" i="1" s="1"/>
  <c r="U279" i="1"/>
  <c r="F279" i="1"/>
  <c r="G279" i="1" s="1"/>
  <c r="I279" i="1" s="1"/>
  <c r="AA279" i="1"/>
  <c r="AB279" i="1" s="1"/>
  <c r="V164" i="1"/>
  <c r="N268" i="1"/>
  <c r="AA300" i="1"/>
  <c r="AC300" i="1" s="1"/>
  <c r="AE251" i="1"/>
  <c r="AF251" i="1" s="1"/>
  <c r="N129" i="1"/>
  <c r="U243" i="1"/>
  <c r="O156" i="1"/>
  <c r="O160" i="1"/>
  <c r="F291" i="1"/>
  <c r="G291" i="1" s="1"/>
  <c r="AA291" i="1"/>
  <c r="N249" i="1"/>
  <c r="P249" i="1" s="1"/>
  <c r="F192" i="1"/>
  <c r="AA192" i="1"/>
  <c r="O154" i="1"/>
  <c r="N205" i="1"/>
  <c r="N242" i="1"/>
  <c r="E259" i="1"/>
  <c r="AA268" i="1"/>
  <c r="AC268" i="1" s="1"/>
  <c r="AE268" i="1"/>
  <c r="AF268" i="1" s="1"/>
  <c r="AG268" i="1" s="1"/>
  <c r="AE292" i="1"/>
  <c r="AF292" i="1" s="1"/>
  <c r="AG292" i="1" s="1"/>
  <c r="F292" i="1"/>
  <c r="G292" i="1" s="1"/>
  <c r="F300" i="1"/>
  <c r="E300" i="1"/>
  <c r="N215" i="1"/>
  <c r="AA129" i="1"/>
  <c r="O125" i="1"/>
  <c r="N179" i="1"/>
  <c r="N238" i="1"/>
  <c r="N136" i="1"/>
  <c r="N219" i="1"/>
  <c r="AE153" i="1"/>
  <c r="AF153" i="1" s="1"/>
  <c r="E153" i="1"/>
  <c r="V118" i="1"/>
  <c r="G250" i="1"/>
  <c r="H250" i="1" s="1"/>
  <c r="AA259" i="1"/>
  <c r="AB259" i="1" s="1"/>
  <c r="U292" i="1"/>
  <c r="AE300" i="1"/>
  <c r="AF300" i="1" s="1"/>
  <c r="AH300" i="1" s="1"/>
  <c r="AE215" i="1"/>
  <c r="AF215" i="1" s="1"/>
  <c r="U228" i="1"/>
  <c r="N259" i="1"/>
  <c r="E181" i="1"/>
  <c r="E201" i="1"/>
  <c r="AE213" i="1"/>
  <c r="AF213" i="1" s="1"/>
  <c r="N213" i="1"/>
  <c r="E213" i="1"/>
  <c r="F132" i="1"/>
  <c r="AA132" i="1"/>
  <c r="N187" i="1"/>
  <c r="AE177" i="1"/>
  <c r="AF177" i="1" s="1"/>
  <c r="N177" i="1"/>
  <c r="E130" i="1"/>
  <c r="G130" i="1" s="1"/>
  <c r="AA130" i="1"/>
  <c r="N245" i="1"/>
  <c r="E232" i="1"/>
  <c r="U232" i="1"/>
  <c r="N151" i="1"/>
  <c r="E134" i="1"/>
  <c r="AA134" i="1"/>
  <c r="E216" i="2"/>
  <c r="G299" i="1"/>
  <c r="I299" i="1" s="1"/>
  <c r="G111" i="1"/>
  <c r="I111" i="1" s="1"/>
  <c r="G123" i="1"/>
  <c r="I123" i="1" s="1"/>
  <c r="G277" i="1"/>
  <c r="I277" i="1" s="1"/>
  <c r="V114" i="1"/>
  <c r="O114" i="1"/>
  <c r="G258" i="1"/>
  <c r="G121" i="1"/>
  <c r="H121" i="1" s="1"/>
  <c r="G131" i="1"/>
  <c r="H131" i="1" s="1"/>
  <c r="F135" i="2"/>
  <c r="F119" i="2"/>
  <c r="E206" i="2"/>
  <c r="F265" i="2"/>
  <c r="F196" i="2"/>
  <c r="F228" i="2"/>
  <c r="E177" i="2"/>
  <c r="F185" i="2"/>
  <c r="E193" i="2"/>
  <c r="AE201" i="2"/>
  <c r="AF201" i="2" s="1"/>
  <c r="AE209" i="2"/>
  <c r="AF209" i="2" s="1"/>
  <c r="AG209" i="2" s="1"/>
  <c r="F217" i="2"/>
  <c r="F233" i="2"/>
  <c r="F247" i="2"/>
  <c r="F239" i="2"/>
  <c r="E291" i="2"/>
  <c r="F252" i="2"/>
  <c r="F276" i="2"/>
  <c r="F307" i="2"/>
  <c r="E311" i="2"/>
  <c r="F294" i="2"/>
  <c r="E302" i="2"/>
  <c r="F169" i="2"/>
  <c r="F167" i="2"/>
  <c r="F143" i="2"/>
  <c r="F141" i="2"/>
  <c r="F139" i="2"/>
  <c r="E133" i="2"/>
  <c r="F242" i="2"/>
  <c r="E176" i="2"/>
  <c r="F200" i="2"/>
  <c r="AE131" i="2"/>
  <c r="AF131" i="2" s="1"/>
  <c r="AG131" i="2" s="1"/>
  <c r="E180" i="2"/>
  <c r="E214" i="2"/>
  <c r="F178" i="2"/>
  <c r="F204" i="2"/>
  <c r="E244" i="2"/>
  <c r="F187" i="2"/>
  <c r="E195" i="2"/>
  <c r="E203" i="2"/>
  <c r="E211" i="2"/>
  <c r="E219" i="2"/>
  <c r="E227" i="2"/>
  <c r="F240" i="2"/>
  <c r="F257" i="2"/>
  <c r="E283" i="2"/>
  <c r="F251" i="2"/>
  <c r="E289" i="2"/>
  <c r="F254" i="2"/>
  <c r="E262" i="2"/>
  <c r="F270" i="2"/>
  <c r="F282" i="2"/>
  <c r="E290" i="2"/>
  <c r="F293" i="2"/>
  <c r="F296" i="2"/>
  <c r="F224" i="2"/>
  <c r="E208" i="2"/>
  <c r="E232" i="2"/>
  <c r="AE115" i="2"/>
  <c r="AF115" i="2" s="1"/>
  <c r="AH115" i="2" s="1"/>
  <c r="F164" i="2"/>
  <c r="F150" i="2"/>
  <c r="E173" i="2"/>
  <c r="F156" i="2"/>
  <c r="E236" i="2"/>
  <c r="E188" i="2"/>
  <c r="F222" i="2"/>
  <c r="AE186" i="2"/>
  <c r="AF186" i="2" s="1"/>
  <c r="AG186" i="2" s="1"/>
  <c r="AE255" i="2"/>
  <c r="AF255" i="2" s="1"/>
  <c r="AH255" i="2" s="1"/>
  <c r="F221" i="2"/>
  <c r="AE263" i="2"/>
  <c r="AF263" i="2" s="1"/>
  <c r="AG263" i="2" s="1"/>
  <c r="AE243" i="2"/>
  <c r="AF243" i="2" s="1"/>
  <c r="AH243" i="2" s="1"/>
  <c r="AE269" i="2"/>
  <c r="AF269" i="2" s="1"/>
  <c r="AG269" i="2" s="1"/>
  <c r="AE256" i="2"/>
  <c r="AF256" i="2" s="1"/>
  <c r="AG256" i="2" s="1"/>
  <c r="AE272" i="2"/>
  <c r="AF272" i="2" s="1"/>
  <c r="AG272" i="2" s="1"/>
  <c r="AE284" i="2"/>
  <c r="AF284" i="2" s="1"/>
  <c r="AG284" i="2" s="1"/>
  <c r="AE309" i="2"/>
  <c r="AF309" i="2" s="1"/>
  <c r="AG309" i="2" s="1"/>
  <c r="AE306" i="2"/>
  <c r="AF306" i="2" s="1"/>
  <c r="AH306" i="2" s="1"/>
  <c r="AE314" i="2"/>
  <c r="AF314" i="2" s="1"/>
  <c r="AG314" i="2" s="1"/>
  <c r="F153" i="2"/>
  <c r="F249" i="2"/>
  <c r="F182" i="2"/>
  <c r="F166" i="2"/>
  <c r="F154" i="2"/>
  <c r="F279" i="2"/>
  <c r="G279" i="2" s="1"/>
  <c r="AE216" i="2"/>
  <c r="AF216" i="2" s="1"/>
  <c r="AH216" i="2" s="1"/>
  <c r="E121" i="2"/>
  <c r="AE172" i="2"/>
  <c r="AF172" i="2" s="1"/>
  <c r="AH172" i="2" s="1"/>
  <c r="E198" i="2"/>
  <c r="F230" i="2"/>
  <c r="AE194" i="2"/>
  <c r="AF194" i="2" s="1"/>
  <c r="AH194" i="2" s="1"/>
  <c r="AE220" i="2"/>
  <c r="AF220" i="2" s="1"/>
  <c r="AG220" i="2" s="1"/>
  <c r="E175" i="2"/>
  <c r="F183" i="2"/>
  <c r="E191" i="2"/>
  <c r="G191" i="2" s="1"/>
  <c r="AE207" i="2"/>
  <c r="AF207" i="2" s="1"/>
  <c r="AH207" i="2" s="1"/>
  <c r="F223" i="2"/>
  <c r="AE231" i="2"/>
  <c r="AF231" i="2" s="1"/>
  <c r="AH231" i="2" s="1"/>
  <c r="AE246" i="2"/>
  <c r="AF246" i="2" s="1"/>
  <c r="AG246" i="2" s="1"/>
  <c r="AE273" i="2"/>
  <c r="AF273" i="2" s="1"/>
  <c r="AG273" i="2" s="1"/>
  <c r="AE237" i="2"/>
  <c r="AF237" i="2" s="1"/>
  <c r="AG237" i="2" s="1"/>
  <c r="AE245" i="2"/>
  <c r="AF245" i="2" s="1"/>
  <c r="AH245" i="2" s="1"/>
  <c r="F281" i="2"/>
  <c r="AE250" i="2"/>
  <c r="AF250" i="2" s="1"/>
  <c r="AH250" i="2" s="1"/>
  <c r="AE258" i="2"/>
  <c r="AF258" i="2" s="1"/>
  <c r="AG258" i="2" s="1"/>
  <c r="AE266" i="2"/>
  <c r="AF266" i="2" s="1"/>
  <c r="AH266" i="2" s="1"/>
  <c r="AE274" i="2"/>
  <c r="AF274" i="2" s="1"/>
  <c r="AH274" i="2" s="1"/>
  <c r="AE286" i="2"/>
  <c r="AF286" i="2" s="1"/>
  <c r="AH286" i="2" s="1"/>
  <c r="AE303" i="2"/>
  <c r="AF303" i="2" s="1"/>
  <c r="AH303" i="2" s="1"/>
  <c r="AE301" i="2"/>
  <c r="AF301" i="2" s="1"/>
  <c r="AH301" i="2" s="1"/>
  <c r="AE292" i="2"/>
  <c r="AF292" i="2" s="1"/>
  <c r="AH292" i="2" s="1"/>
  <c r="AE308" i="2"/>
  <c r="AF308" i="2" s="1"/>
  <c r="AH308" i="2" s="1"/>
  <c r="F202" i="2"/>
  <c r="AE123" i="2"/>
  <c r="AF123" i="2" s="1"/>
  <c r="AH123" i="2" s="1"/>
  <c r="F207" i="2"/>
  <c r="AE191" i="2"/>
  <c r="AF191" i="2" s="1"/>
  <c r="AG191" i="2" s="1"/>
  <c r="E194" i="2"/>
  <c r="E246" i="2"/>
  <c r="E273" i="2"/>
  <c r="AE224" i="2"/>
  <c r="AF224" i="2" s="1"/>
  <c r="AH224" i="2" s="1"/>
  <c r="F201" i="2"/>
  <c r="O177" i="2"/>
  <c r="E186" i="2"/>
  <c r="F216" i="2"/>
  <c r="F198" i="2"/>
  <c r="E255" i="2"/>
  <c r="E187" i="2"/>
  <c r="F173" i="2"/>
  <c r="E224" i="2"/>
  <c r="F214" i="2"/>
  <c r="F246" i="2"/>
  <c r="F290" i="2"/>
  <c r="F273" i="2"/>
  <c r="F289" i="2"/>
  <c r="AE262" i="2"/>
  <c r="AF262" i="2" s="1"/>
  <c r="AH262" i="2" s="1"/>
  <c r="F180" i="2"/>
  <c r="E178" i="2"/>
  <c r="F208" i="2"/>
  <c r="F211" i="2"/>
  <c r="F131" i="2"/>
  <c r="E204" i="2"/>
  <c r="F121" i="2"/>
  <c r="F203" i="2"/>
  <c r="E220" i="2"/>
  <c r="E230" i="2"/>
  <c r="F220" i="2"/>
  <c r="G275" i="2"/>
  <c r="H275" i="2" s="1"/>
  <c r="F236" i="2"/>
  <c r="E257" i="2"/>
  <c r="E296" i="2"/>
  <c r="F277" i="2"/>
  <c r="E277" i="2"/>
  <c r="F253" i="2"/>
  <c r="E253" i="2"/>
  <c r="AE285" i="2"/>
  <c r="AF285" i="2" s="1"/>
  <c r="AG285" i="2" s="1"/>
  <c r="F285" i="2"/>
  <c r="F260" i="2"/>
  <c r="E260" i="2"/>
  <c r="AE234" i="2"/>
  <c r="AF234" i="2" s="1"/>
  <c r="AH234" i="2" s="1"/>
  <c r="F234" i="2"/>
  <c r="AE218" i="2"/>
  <c r="AF218" i="2" s="1"/>
  <c r="AG218" i="2" s="1"/>
  <c r="F218" i="2"/>
  <c r="O130" i="2"/>
  <c r="V130" i="2"/>
  <c r="F160" i="2"/>
  <c r="G160" i="2" s="1"/>
  <c r="AE160" i="2"/>
  <c r="AF160" i="2" s="1"/>
  <c r="AH160" i="2" s="1"/>
  <c r="V146" i="2"/>
  <c r="E146" i="2"/>
  <c r="F146" i="2"/>
  <c r="F136" i="2"/>
  <c r="AE136" i="2"/>
  <c r="AF136" i="2" s="1"/>
  <c r="AH136" i="2" s="1"/>
  <c r="E129" i="2"/>
  <c r="AE129" i="2"/>
  <c r="AF129" i="2" s="1"/>
  <c r="AG129" i="2" s="1"/>
  <c r="O210" i="2"/>
  <c r="E185" i="2"/>
  <c r="E196" i="2"/>
  <c r="F206" i="2"/>
  <c r="E307" i="2"/>
  <c r="G307" i="2" s="1"/>
  <c r="AE130" i="2"/>
  <c r="AF130" i="2" s="1"/>
  <c r="AH130" i="2" s="1"/>
  <c r="F241" i="2"/>
  <c r="E241" i="2"/>
  <c r="F299" i="2"/>
  <c r="E299" i="2"/>
  <c r="F304" i="2"/>
  <c r="E304" i="2"/>
  <c r="AE232" i="2"/>
  <c r="AF232" i="2" s="1"/>
  <c r="AH232" i="2" s="1"/>
  <c r="AE247" i="2"/>
  <c r="AF247" i="2" s="1"/>
  <c r="AH247" i="2" s="1"/>
  <c r="E160" i="2"/>
  <c r="O128" i="2"/>
  <c r="V128" i="2"/>
  <c r="O120" i="2"/>
  <c r="F120" i="2"/>
  <c r="V120" i="2"/>
  <c r="O232" i="2"/>
  <c r="V218" i="2"/>
  <c r="O204" i="2"/>
  <c r="F195" i="2"/>
  <c r="V191" i="2"/>
  <c r="V181" i="2"/>
  <c r="AE241" i="2"/>
  <c r="AF241" i="2" s="1"/>
  <c r="AH241" i="2" s="1"/>
  <c r="AE139" i="2"/>
  <c r="AF139" i="2" s="1"/>
  <c r="AH139" i="2" s="1"/>
  <c r="E218" i="2"/>
  <c r="G218" i="2" s="1"/>
  <c r="E239" i="2"/>
  <c r="E240" i="2"/>
  <c r="F262" i="2"/>
  <c r="E247" i="2"/>
  <c r="E285" i="2"/>
  <c r="F291" i="2"/>
  <c r="F311" i="2"/>
  <c r="AE159" i="2"/>
  <c r="AF159" i="2" s="1"/>
  <c r="AH159" i="2" s="1"/>
  <c r="F159" i="2"/>
  <c r="AE151" i="2"/>
  <c r="AF151" i="2" s="1"/>
  <c r="AH151" i="2" s="1"/>
  <c r="F151" i="2"/>
  <c r="O126" i="2"/>
  <c r="AE126" i="2"/>
  <c r="AF126" i="2" s="1"/>
  <c r="AH126" i="2" s="1"/>
  <c r="F126" i="2"/>
  <c r="V126" i="2"/>
  <c r="O118" i="2"/>
  <c r="V118" i="2"/>
  <c r="AE268" i="2"/>
  <c r="AF268" i="2" s="1"/>
  <c r="AH268" i="2" s="1"/>
  <c r="F268" i="2"/>
  <c r="E268" i="2"/>
  <c r="AE280" i="2"/>
  <c r="AF280" i="2" s="1"/>
  <c r="AH280" i="2" s="1"/>
  <c r="F280" i="2"/>
  <c r="F310" i="2"/>
  <c r="E310" i="2"/>
  <c r="O134" i="2"/>
  <c r="AE134" i="2"/>
  <c r="AF134" i="2" s="1"/>
  <c r="AH134" i="2" s="1"/>
  <c r="V134" i="2"/>
  <c r="V170" i="2"/>
  <c r="O142" i="2"/>
  <c r="O122" i="2"/>
  <c r="O183" i="2"/>
  <c r="V208" i="2"/>
  <c r="O226" i="2"/>
  <c r="V162" i="2"/>
  <c r="V138" i="2"/>
  <c r="V122" i="2"/>
  <c r="V175" i="2"/>
  <c r="F115" i="2"/>
  <c r="E115" i="2"/>
  <c r="O220" i="2"/>
  <c r="F177" i="2"/>
  <c r="E276" i="2"/>
  <c r="E234" i="2"/>
  <c r="F179" i="2"/>
  <c r="E179" i="2"/>
  <c r="F261" i="2"/>
  <c r="E261" i="2"/>
  <c r="F278" i="2"/>
  <c r="E278" i="2"/>
  <c r="AE202" i="2"/>
  <c r="AF202" i="2" s="1"/>
  <c r="AG202" i="2" s="1"/>
  <c r="AE294" i="2"/>
  <c r="AF294" i="2" s="1"/>
  <c r="AG294" i="2" s="1"/>
  <c r="AE146" i="2"/>
  <c r="AF146" i="2" s="1"/>
  <c r="AG146" i="2" s="1"/>
  <c r="F137" i="2"/>
  <c r="AE137" i="2"/>
  <c r="AF137" i="2" s="1"/>
  <c r="AG137" i="2" s="1"/>
  <c r="O124" i="2"/>
  <c r="V124" i="2"/>
  <c r="O283" i="2"/>
  <c r="F227" i="2"/>
  <c r="V202" i="2"/>
  <c r="F129" i="2"/>
  <c r="E228" i="2"/>
  <c r="E280" i="2"/>
  <c r="F244" i="2"/>
  <c r="E251" i="2"/>
  <c r="F283" i="2"/>
  <c r="AE177" i="2"/>
  <c r="AF177" i="2" s="1"/>
  <c r="AG177" i="2" s="1"/>
  <c r="F161" i="2"/>
  <c r="AE161" i="2"/>
  <c r="AF161" i="2" s="1"/>
  <c r="AH161" i="2" s="1"/>
  <c r="E136" i="2"/>
  <c r="O132" i="2"/>
  <c r="V132" i="2"/>
  <c r="V222" i="2"/>
  <c r="O197" i="2"/>
  <c r="O205" i="2"/>
  <c r="O213" i="2"/>
  <c r="O221" i="2"/>
  <c r="O229" i="2"/>
  <c r="V264" i="2"/>
  <c r="V171" i="2"/>
  <c r="G313" i="2"/>
  <c r="H313" i="2" s="1"/>
  <c r="O198" i="2"/>
  <c r="O230" i="2"/>
  <c r="V281" i="2"/>
  <c r="AE213" i="2"/>
  <c r="AF213" i="2" s="1"/>
  <c r="AG213" i="2" s="1"/>
  <c r="N192" i="2"/>
  <c r="U192" i="2"/>
  <c r="V192" i="2"/>
  <c r="AE192" i="2"/>
  <c r="AF192" i="2" s="1"/>
  <c r="N190" i="2"/>
  <c r="U190" i="2"/>
  <c r="AE190" i="2"/>
  <c r="AF190" i="2" s="1"/>
  <c r="N144" i="2"/>
  <c r="U144" i="2"/>
  <c r="E144" i="2"/>
  <c r="AE144" i="2"/>
  <c r="AF144" i="2" s="1"/>
  <c r="U236" i="2"/>
  <c r="N236" i="2"/>
  <c r="AE236" i="2"/>
  <c r="AF236" i="2" s="1"/>
  <c r="N135" i="2"/>
  <c r="U135" i="2"/>
  <c r="E135" i="2"/>
  <c r="AE135" i="2"/>
  <c r="AF135" i="2" s="1"/>
  <c r="N127" i="2"/>
  <c r="U127" i="2"/>
  <c r="E127" i="2"/>
  <c r="AE127" i="2"/>
  <c r="AF127" i="2" s="1"/>
  <c r="AH118" i="2"/>
  <c r="AG118" i="2"/>
  <c r="U180" i="2"/>
  <c r="N180" i="2"/>
  <c r="V180" i="2"/>
  <c r="AE180" i="2"/>
  <c r="AF180" i="2" s="1"/>
  <c r="N214" i="2"/>
  <c r="U214" i="2"/>
  <c r="AE214" i="2"/>
  <c r="AF214" i="2" s="1"/>
  <c r="U178" i="2"/>
  <c r="N178" i="2"/>
  <c r="N204" i="2"/>
  <c r="U204" i="2"/>
  <c r="AE204" i="2"/>
  <c r="AF204" i="2" s="1"/>
  <c r="U244" i="2"/>
  <c r="N244" i="2"/>
  <c r="AE244" i="2"/>
  <c r="AF244" i="2" s="1"/>
  <c r="U179" i="2"/>
  <c r="N179" i="2"/>
  <c r="U187" i="2"/>
  <c r="N187" i="2"/>
  <c r="AE187" i="2"/>
  <c r="AF187" i="2" s="1"/>
  <c r="U195" i="2"/>
  <c r="N195" i="2"/>
  <c r="AE195" i="2"/>
  <c r="AF195" i="2" s="1"/>
  <c r="U203" i="2"/>
  <c r="N203" i="2"/>
  <c r="U211" i="2"/>
  <c r="N211" i="2"/>
  <c r="AE211" i="2"/>
  <c r="AF211" i="2" s="1"/>
  <c r="U219" i="2"/>
  <c r="N219" i="2"/>
  <c r="F219" i="2"/>
  <c r="AE219" i="2"/>
  <c r="AF219" i="2" s="1"/>
  <c r="U227" i="2"/>
  <c r="N227" i="2"/>
  <c r="AE227" i="2"/>
  <c r="AF227" i="2" s="1"/>
  <c r="N240" i="2"/>
  <c r="U240" i="2"/>
  <c r="AE240" i="2"/>
  <c r="AF240" i="2" s="1"/>
  <c r="N257" i="2"/>
  <c r="U257" i="2"/>
  <c r="AE257" i="2"/>
  <c r="AF257" i="2" s="1"/>
  <c r="N283" i="2"/>
  <c r="U283" i="2"/>
  <c r="AE283" i="2"/>
  <c r="AF283" i="2" s="1"/>
  <c r="U241" i="2"/>
  <c r="N241" i="2"/>
  <c r="V241" i="2"/>
  <c r="U261" i="2"/>
  <c r="N261" i="2"/>
  <c r="AE261" i="2"/>
  <c r="AF261" i="2" s="1"/>
  <c r="N251" i="2"/>
  <c r="U251" i="2"/>
  <c r="AE251" i="2"/>
  <c r="AF251" i="2" s="1"/>
  <c r="V251" i="2"/>
  <c r="N289" i="2"/>
  <c r="U289" i="2"/>
  <c r="AE289" i="2"/>
  <c r="AF289" i="2" s="1"/>
  <c r="U254" i="2"/>
  <c r="N254" i="2"/>
  <c r="E254" i="2"/>
  <c r="AE254" i="2"/>
  <c r="AF254" i="2" s="1"/>
  <c r="U262" i="2"/>
  <c r="N262" i="2"/>
  <c r="U270" i="2"/>
  <c r="N270" i="2"/>
  <c r="AE270" i="2"/>
  <c r="AF270" i="2" s="1"/>
  <c r="U278" i="2"/>
  <c r="N278" i="2"/>
  <c r="AE278" i="2"/>
  <c r="AF278" i="2" s="1"/>
  <c r="U282" i="2"/>
  <c r="N282" i="2"/>
  <c r="E282" i="2"/>
  <c r="AE282" i="2"/>
  <c r="AF282" i="2" s="1"/>
  <c r="U290" i="2"/>
  <c r="N290" i="2"/>
  <c r="AE290" i="2"/>
  <c r="AF290" i="2" s="1"/>
  <c r="U293" i="2"/>
  <c r="N293" i="2"/>
  <c r="E293" i="2"/>
  <c r="N299" i="2"/>
  <c r="U299" i="2"/>
  <c r="AE299" i="2"/>
  <c r="AF299" i="2" s="1"/>
  <c r="U296" i="2"/>
  <c r="N296" i="2"/>
  <c r="AE296" i="2"/>
  <c r="AF296" i="2" s="1"/>
  <c r="U304" i="2"/>
  <c r="N304" i="2"/>
  <c r="AE304" i="2"/>
  <c r="AF304" i="2" s="1"/>
  <c r="N312" i="2"/>
  <c r="U312" i="2"/>
  <c r="AE312" i="2"/>
  <c r="AF312" i="2" s="1"/>
  <c r="F312" i="2"/>
  <c r="E312" i="2"/>
  <c r="AE242" i="2"/>
  <c r="AF242" i="2" s="1"/>
  <c r="N249" i="2"/>
  <c r="U249" i="2"/>
  <c r="AE249" i="2"/>
  <c r="AF249" i="2" s="1"/>
  <c r="N182" i="2"/>
  <c r="U182" i="2"/>
  <c r="AE182" i="2"/>
  <c r="AF182" i="2" s="1"/>
  <c r="O182" i="2"/>
  <c r="V182" i="2"/>
  <c r="N166" i="2"/>
  <c r="U166" i="2"/>
  <c r="E166" i="2"/>
  <c r="O166" i="2"/>
  <c r="AE166" i="2"/>
  <c r="AF166" i="2" s="1"/>
  <c r="N150" i="2"/>
  <c r="U150" i="2"/>
  <c r="E150" i="2"/>
  <c r="O150" i="2"/>
  <c r="AE150" i="2"/>
  <c r="AF150" i="2" s="1"/>
  <c r="F192" i="2"/>
  <c r="E182" i="2"/>
  <c r="E190" i="2"/>
  <c r="E242" i="2"/>
  <c r="G271" i="2"/>
  <c r="U279" i="2"/>
  <c r="N279" i="2"/>
  <c r="AE279" i="2"/>
  <c r="AF279" i="2" s="1"/>
  <c r="N200" i="2"/>
  <c r="U200" i="2"/>
  <c r="O200" i="2"/>
  <c r="AE200" i="2"/>
  <c r="AF200" i="2" s="1"/>
  <c r="AE203" i="2"/>
  <c r="AF203" i="2" s="1"/>
  <c r="U218" i="2"/>
  <c r="N218" i="2"/>
  <c r="N184" i="2"/>
  <c r="U184" i="2"/>
  <c r="AE184" i="2"/>
  <c r="AF184" i="2" s="1"/>
  <c r="N164" i="2"/>
  <c r="U164" i="2"/>
  <c r="E164" i="2"/>
  <c r="AE164" i="2"/>
  <c r="AF164" i="2" s="1"/>
  <c r="N156" i="2"/>
  <c r="U156" i="2"/>
  <c r="E156" i="2"/>
  <c r="AE156" i="2"/>
  <c r="AF156" i="2" s="1"/>
  <c r="AH147" i="2"/>
  <c r="AG147" i="2"/>
  <c r="F184" i="2"/>
  <c r="E184" i="2"/>
  <c r="E192" i="2"/>
  <c r="AH237" i="2"/>
  <c r="AG250" i="2"/>
  <c r="AE179" i="2"/>
  <c r="AF179" i="2" s="1"/>
  <c r="AG226" i="2"/>
  <c r="AH226" i="2"/>
  <c r="AH285" i="2"/>
  <c r="AE293" i="2"/>
  <c r="AF293" i="2" s="1"/>
  <c r="N176" i="2"/>
  <c r="U176" i="2"/>
  <c r="V176" i="2"/>
  <c r="AE176" i="2"/>
  <c r="AF176" i="2" s="1"/>
  <c r="N242" i="2"/>
  <c r="U242" i="2"/>
  <c r="U173" i="2"/>
  <c r="N173" i="2"/>
  <c r="O173" i="2"/>
  <c r="AE173" i="2"/>
  <c r="AF173" i="2" s="1"/>
  <c r="N154" i="2"/>
  <c r="U154" i="2"/>
  <c r="E154" i="2"/>
  <c r="V154" i="2"/>
  <c r="AE154" i="2"/>
  <c r="AF154" i="2" s="1"/>
  <c r="F176" i="2"/>
  <c r="F190" i="2"/>
  <c r="G226" i="2"/>
  <c r="E249" i="2"/>
  <c r="G286" i="2"/>
  <c r="AE178" i="2"/>
  <c r="AF178" i="2" s="1"/>
  <c r="AG274" i="2"/>
  <c r="N208" i="2"/>
  <c r="U208" i="2"/>
  <c r="AE208" i="2"/>
  <c r="AF208" i="2" s="1"/>
  <c r="N119" i="2"/>
  <c r="U119" i="2"/>
  <c r="AE119" i="2"/>
  <c r="AF119" i="2" s="1"/>
  <c r="U174" i="2"/>
  <c r="N174" i="2"/>
  <c r="E174" i="2"/>
  <c r="F174" i="2"/>
  <c r="N206" i="2"/>
  <c r="U206" i="2"/>
  <c r="N265" i="2"/>
  <c r="U265" i="2"/>
  <c r="N196" i="2"/>
  <c r="U196" i="2"/>
  <c r="N228" i="2"/>
  <c r="U228" i="2"/>
  <c r="U177" i="2"/>
  <c r="N177" i="2"/>
  <c r="U185" i="2"/>
  <c r="N185" i="2"/>
  <c r="U193" i="2"/>
  <c r="N193" i="2"/>
  <c r="P193" i="2" s="1"/>
  <c r="F193" i="2"/>
  <c r="U201" i="2"/>
  <c r="N201" i="2"/>
  <c r="U209" i="2"/>
  <c r="N209" i="2"/>
  <c r="E209" i="2"/>
  <c r="F209" i="2"/>
  <c r="U217" i="2"/>
  <c r="N217" i="2"/>
  <c r="U225" i="2"/>
  <c r="N225" i="2"/>
  <c r="E225" i="2"/>
  <c r="F225" i="2"/>
  <c r="AE225" i="2"/>
  <c r="AF225" i="2" s="1"/>
  <c r="U233" i="2"/>
  <c r="N233" i="2"/>
  <c r="E233" i="2"/>
  <c r="N247" i="2"/>
  <c r="U247" i="2"/>
  <c r="N277" i="2"/>
  <c r="U277" i="2"/>
  <c r="U239" i="2"/>
  <c r="N239" i="2"/>
  <c r="U253" i="2"/>
  <c r="N253" i="2"/>
  <c r="U291" i="2"/>
  <c r="N291" i="2"/>
  <c r="U285" i="2"/>
  <c r="N285" i="2"/>
  <c r="U252" i="2"/>
  <c r="N252" i="2"/>
  <c r="U260" i="2"/>
  <c r="N260" i="2"/>
  <c r="U268" i="2"/>
  <c r="N268" i="2"/>
  <c r="N276" i="2"/>
  <c r="U276" i="2"/>
  <c r="U280" i="2"/>
  <c r="N280" i="2"/>
  <c r="U288" i="2"/>
  <c r="N288" i="2"/>
  <c r="U307" i="2"/>
  <c r="N307" i="2"/>
  <c r="U311" i="2"/>
  <c r="N311" i="2"/>
  <c r="U294" i="2"/>
  <c r="N294" i="2"/>
  <c r="U302" i="2"/>
  <c r="N302" i="2"/>
  <c r="U310" i="2"/>
  <c r="N310" i="2"/>
  <c r="AE205" i="2"/>
  <c r="AF205" i="2" s="1"/>
  <c r="AG232" i="2"/>
  <c r="AE264" i="2"/>
  <c r="AF264" i="2" s="1"/>
  <c r="AE260" i="2"/>
  <c r="AF260" i="2" s="1"/>
  <c r="AE288" i="2"/>
  <c r="AF288" i="2" s="1"/>
  <c r="AE253" i="2"/>
  <c r="AF253" i="2" s="1"/>
  <c r="AE277" i="2"/>
  <c r="AF277" i="2" s="1"/>
  <c r="AE291" i="2"/>
  <c r="AF291" i="2" s="1"/>
  <c r="AE307" i="2"/>
  <c r="AF307" i="2" s="1"/>
  <c r="AE233" i="2"/>
  <c r="AF233" i="2" s="1"/>
  <c r="U202" i="2"/>
  <c r="N202" i="2"/>
  <c r="U169" i="2"/>
  <c r="E169" i="2"/>
  <c r="N169" i="2"/>
  <c r="AE169" i="2"/>
  <c r="AF169" i="2" s="1"/>
  <c r="N167" i="2"/>
  <c r="U167" i="2"/>
  <c r="E167" i="2"/>
  <c r="AE167" i="2"/>
  <c r="AF167" i="2" s="1"/>
  <c r="U165" i="2"/>
  <c r="E165" i="2"/>
  <c r="N165" i="2"/>
  <c r="AE165" i="2"/>
  <c r="AF165" i="2" s="1"/>
  <c r="U163" i="2"/>
  <c r="E163" i="2"/>
  <c r="N163" i="2"/>
  <c r="AE163" i="2"/>
  <c r="AF163" i="2" s="1"/>
  <c r="N161" i="2"/>
  <c r="U161" i="2"/>
  <c r="E161" i="2"/>
  <c r="N159" i="2"/>
  <c r="U159" i="2"/>
  <c r="E159" i="2"/>
  <c r="U157" i="2"/>
  <c r="E157" i="2"/>
  <c r="G157" i="2" s="1"/>
  <c r="N157" i="2"/>
  <c r="N155" i="2"/>
  <c r="U155" i="2"/>
  <c r="E155" i="2"/>
  <c r="AE155" i="2"/>
  <c r="AF155" i="2" s="1"/>
  <c r="N153" i="2"/>
  <c r="U153" i="2"/>
  <c r="E153" i="2"/>
  <c r="G153" i="2" s="1"/>
  <c r="AE153" i="2"/>
  <c r="AF153" i="2" s="1"/>
  <c r="U151" i="2"/>
  <c r="E151" i="2"/>
  <c r="N151" i="2"/>
  <c r="U149" i="2"/>
  <c r="E149" i="2"/>
  <c r="N149" i="2"/>
  <c r="AE149" i="2"/>
  <c r="AF149" i="2" s="1"/>
  <c r="U147" i="2"/>
  <c r="E147" i="2"/>
  <c r="N147" i="2"/>
  <c r="U145" i="2"/>
  <c r="E145" i="2"/>
  <c r="N145" i="2"/>
  <c r="N143" i="2"/>
  <c r="U143" i="2"/>
  <c r="E143" i="2"/>
  <c r="AE143" i="2"/>
  <c r="AF143" i="2" s="1"/>
  <c r="U141" i="2"/>
  <c r="E141" i="2"/>
  <c r="G141" i="2" s="1"/>
  <c r="N141" i="2"/>
  <c r="N139" i="2"/>
  <c r="U139" i="2"/>
  <c r="E139" i="2"/>
  <c r="G139" i="2" s="1"/>
  <c r="U137" i="2"/>
  <c r="E137" i="2"/>
  <c r="N137" i="2"/>
  <c r="U130" i="2"/>
  <c r="N130" i="2"/>
  <c r="E130" i="2"/>
  <c r="F130" i="2"/>
  <c r="E119" i="2"/>
  <c r="G119" i="2" s="1"/>
  <c r="E116" i="2"/>
  <c r="U116" i="2"/>
  <c r="N116" i="2"/>
  <c r="F116" i="2"/>
  <c r="AE116" i="2"/>
  <c r="AF116" i="2" s="1"/>
  <c r="V116" i="2"/>
  <c r="O116" i="2"/>
  <c r="V114" i="2"/>
  <c r="O114" i="2"/>
  <c r="V248" i="2"/>
  <c r="O236" i="2"/>
  <c r="O234" i="2"/>
  <c r="V232" i="2"/>
  <c r="V226" i="2"/>
  <c r="O218" i="2"/>
  <c r="V216" i="2"/>
  <c r="V210" i="2"/>
  <c r="O202" i="2"/>
  <c r="V200" i="2"/>
  <c r="O196" i="2"/>
  <c r="V189" i="2"/>
  <c r="O185" i="2"/>
  <c r="O175" i="2"/>
  <c r="V173" i="2"/>
  <c r="V169" i="2"/>
  <c r="V167" i="2"/>
  <c r="V165" i="2"/>
  <c r="V163" i="2"/>
  <c r="V161" i="2"/>
  <c r="O159" i="2"/>
  <c r="O157" i="2"/>
  <c r="V155" i="2"/>
  <c r="V153" i="2"/>
  <c r="V151" i="2"/>
  <c r="V149" i="2"/>
  <c r="O147" i="2"/>
  <c r="O145" i="2"/>
  <c r="V143" i="2"/>
  <c r="V141" i="2"/>
  <c r="V139" i="2"/>
  <c r="V137" i="2"/>
  <c r="V135" i="2"/>
  <c r="O133" i="2"/>
  <c r="O131" i="2"/>
  <c r="V129" i="2"/>
  <c r="O127" i="2"/>
  <c r="O125" i="2"/>
  <c r="V123" i="2"/>
  <c r="O121" i="2"/>
  <c r="V119" i="2"/>
  <c r="V117" i="2"/>
  <c r="O117" i="2"/>
  <c r="V115" i="2"/>
  <c r="O255" i="2"/>
  <c r="O250" i="2"/>
  <c r="O246" i="2"/>
  <c r="V244" i="2"/>
  <c r="V194" i="2"/>
  <c r="O190" i="2"/>
  <c r="V178" i="2"/>
  <c r="O287" i="2"/>
  <c r="V253" i="2"/>
  <c r="O228" i="2"/>
  <c r="O212" i="2"/>
  <c r="O191" i="2"/>
  <c r="V183" i="2"/>
  <c r="O169" i="2"/>
  <c r="O167" i="2"/>
  <c r="O165" i="2"/>
  <c r="O163" i="2"/>
  <c r="O161" i="2"/>
  <c r="V159" i="2"/>
  <c r="V157" i="2"/>
  <c r="O155" i="2"/>
  <c r="O153" i="2"/>
  <c r="O151" i="2"/>
  <c r="O149" i="2"/>
  <c r="V147" i="2"/>
  <c r="V145" i="2"/>
  <c r="O143" i="2"/>
  <c r="O141" i="2"/>
  <c r="O139" i="2"/>
  <c r="O137" i="2"/>
  <c r="O135" i="2"/>
  <c r="V133" i="2"/>
  <c r="V131" i="2"/>
  <c r="O129" i="2"/>
  <c r="V127" i="2"/>
  <c r="V125" i="2"/>
  <c r="O123" i="2"/>
  <c r="V121" i="2"/>
  <c r="O119" i="2"/>
  <c r="O115" i="2"/>
  <c r="V188" i="2"/>
  <c r="O180" i="2"/>
  <c r="V314" i="2"/>
  <c r="V310" i="2"/>
  <c r="V306" i="2"/>
  <c r="V311" i="2"/>
  <c r="V307" i="2"/>
  <c r="V303" i="2"/>
  <c r="O297" i="2"/>
  <c r="O299" i="2"/>
  <c r="O294" i="2"/>
  <c r="V288" i="2"/>
  <c r="V284" i="2"/>
  <c r="V280" i="2"/>
  <c r="V276" i="2"/>
  <c r="V272" i="2"/>
  <c r="O296" i="2"/>
  <c r="V302" i="2"/>
  <c r="O289" i="2"/>
  <c r="O279" i="2"/>
  <c r="O275" i="2"/>
  <c r="P275" i="2" s="1"/>
  <c r="O271" i="2"/>
  <c r="O292" i="2"/>
  <c r="O285" i="2"/>
  <c r="O265" i="2"/>
  <c r="O257" i="2"/>
  <c r="O249" i="2"/>
  <c r="V243" i="2"/>
  <c r="V239" i="2"/>
  <c r="V235" i="2"/>
  <c r="V265" i="2"/>
  <c r="V257" i="2"/>
  <c r="V249" i="2"/>
  <c r="V256" i="2"/>
  <c r="V238" i="2"/>
  <c r="O231" i="2"/>
  <c r="O227" i="2"/>
  <c r="O223" i="2"/>
  <c r="O219" i="2"/>
  <c r="O215" i="2"/>
  <c r="O211" i="2"/>
  <c r="O207" i="2"/>
  <c r="O203" i="2"/>
  <c r="O199" i="2"/>
  <c r="O195" i="2"/>
  <c r="V261" i="2"/>
  <c r="O242" i="2"/>
  <c r="O256" i="2"/>
  <c r="O222" i="2"/>
  <c r="O206" i="2"/>
  <c r="V193" i="2"/>
  <c r="V185" i="2"/>
  <c r="V177" i="2"/>
  <c r="V172" i="2"/>
  <c r="V168" i="2"/>
  <c r="V164" i="2"/>
  <c r="V160" i="2"/>
  <c r="V156" i="2"/>
  <c r="V152" i="2"/>
  <c r="V148" i="2"/>
  <c r="V144" i="2"/>
  <c r="V140" i="2"/>
  <c r="V136" i="2"/>
  <c r="V269" i="2"/>
  <c r="V242" i="2"/>
  <c r="V230" i="2"/>
  <c r="V214" i="2"/>
  <c r="V198" i="2"/>
  <c r="V187" i="2"/>
  <c r="V179" i="2"/>
  <c r="O314" i="2"/>
  <c r="O310" i="2"/>
  <c r="O306" i="2"/>
  <c r="O311" i="2"/>
  <c r="O307" i="2"/>
  <c r="O303" i="2"/>
  <c r="O304" i="2"/>
  <c r="V297" i="2"/>
  <c r="V292" i="2"/>
  <c r="O288" i="2"/>
  <c r="O284" i="2"/>
  <c r="O280" i="2"/>
  <c r="O276" i="2"/>
  <c r="O272" i="2"/>
  <c r="V295" i="2"/>
  <c r="O298" i="2"/>
  <c r="V287" i="2"/>
  <c r="V277" i="2"/>
  <c r="V273" i="2"/>
  <c r="O301" i="2"/>
  <c r="O291" i="2"/>
  <c r="V283" i="2"/>
  <c r="V263" i="2"/>
  <c r="V255" i="2"/>
  <c r="V247" i="2"/>
  <c r="O243" i="2"/>
  <c r="O239" i="2"/>
  <c r="O235" i="2"/>
  <c r="O262" i="2"/>
  <c r="O254" i="2"/>
  <c r="O264" i="2"/>
  <c r="O248" i="2"/>
  <c r="V233" i="2"/>
  <c r="V229" i="2"/>
  <c r="V225" i="2"/>
  <c r="V221" i="2"/>
  <c r="V217" i="2"/>
  <c r="V213" i="2"/>
  <c r="V209" i="2"/>
  <c r="V205" i="2"/>
  <c r="V201" i="2"/>
  <c r="V197" i="2"/>
  <c r="O269" i="2"/>
  <c r="O253" i="2"/>
  <c r="V240" i="2"/>
  <c r="V254" i="2"/>
  <c r="V220" i="2"/>
  <c r="V204" i="2"/>
  <c r="O192" i="2"/>
  <c r="O184" i="2"/>
  <c r="O176" i="2"/>
  <c r="O172" i="2"/>
  <c r="O168" i="2"/>
  <c r="O164" i="2"/>
  <c r="O160" i="2"/>
  <c r="O156" i="2"/>
  <c r="O152" i="2"/>
  <c r="O148" i="2"/>
  <c r="O144" i="2"/>
  <c r="O140" i="2"/>
  <c r="O136" i="2"/>
  <c r="O266" i="2"/>
  <c r="O238" i="2"/>
  <c r="O224" i="2"/>
  <c r="O208" i="2"/>
  <c r="O194" i="2"/>
  <c r="O186" i="2"/>
  <c r="O178" i="2"/>
  <c r="V312" i="2"/>
  <c r="V308" i="2"/>
  <c r="V313" i="2"/>
  <c r="V309" i="2"/>
  <c r="V305" i="2"/>
  <c r="O300" i="2"/>
  <c r="O302" i="2"/>
  <c r="V304" i="2"/>
  <c r="V290" i="2"/>
  <c r="V286" i="2"/>
  <c r="V282" i="2"/>
  <c r="V278" i="2"/>
  <c r="V274" i="2"/>
  <c r="V270" i="2"/>
  <c r="V294" i="2"/>
  <c r="V296" i="2"/>
  <c r="O281" i="2"/>
  <c r="O277" i="2"/>
  <c r="O273" i="2"/>
  <c r="V299" i="2"/>
  <c r="V289" i="2"/>
  <c r="O268" i="2"/>
  <c r="O312" i="2"/>
  <c r="O308" i="2"/>
  <c r="O313" i="2"/>
  <c r="O309" i="2"/>
  <c r="O305" i="2"/>
  <c r="V298" i="2"/>
  <c r="V300" i="2"/>
  <c r="V301" i="2"/>
  <c r="O290" i="2"/>
  <c r="O286" i="2"/>
  <c r="O282" i="2"/>
  <c r="O278" i="2"/>
  <c r="O274" i="2"/>
  <c r="O270" i="2"/>
  <c r="O293" i="2"/>
  <c r="V293" i="2"/>
  <c r="V279" i="2"/>
  <c r="V275" i="2"/>
  <c r="W275" i="2" s="1"/>
  <c r="AR275" i="2" s="1"/>
  <c r="O189" i="2"/>
  <c r="O216" i="2"/>
  <c r="O244" i="2"/>
  <c r="O138" i="2"/>
  <c r="O146" i="2"/>
  <c r="O154" i="2"/>
  <c r="O162" i="2"/>
  <c r="O170" i="2"/>
  <c r="O179" i="2"/>
  <c r="V196" i="2"/>
  <c r="V228" i="2"/>
  <c r="O247" i="2"/>
  <c r="V195" i="2"/>
  <c r="V203" i="2"/>
  <c r="V211" i="2"/>
  <c r="V219" i="2"/>
  <c r="V227" i="2"/>
  <c r="O240" i="2"/>
  <c r="O251" i="2"/>
  <c r="O267" i="2"/>
  <c r="O241" i="2"/>
  <c r="V250" i="2"/>
  <c r="V266" i="2"/>
  <c r="AH201" i="2"/>
  <c r="AG201" i="2"/>
  <c r="N171" i="2"/>
  <c r="U171" i="2"/>
  <c r="AH162" i="2"/>
  <c r="AG162" i="2"/>
  <c r="AH158" i="2"/>
  <c r="AG158" i="2"/>
  <c r="AH152" i="2"/>
  <c r="AG152" i="2"/>
  <c r="U132" i="2"/>
  <c r="N132" i="2"/>
  <c r="E132" i="2"/>
  <c r="F132" i="2"/>
  <c r="AE132" i="2"/>
  <c r="AF132" i="2" s="1"/>
  <c r="U124" i="2"/>
  <c r="N124" i="2"/>
  <c r="E124" i="2"/>
  <c r="AE124" i="2"/>
  <c r="AF124" i="2" s="1"/>
  <c r="F124" i="2"/>
  <c r="AE121" i="2"/>
  <c r="AF121" i="2" s="1"/>
  <c r="E118" i="2"/>
  <c r="U118" i="2"/>
  <c r="N118" i="2"/>
  <c r="V246" i="2"/>
  <c r="V252" i="2"/>
  <c r="V268" i="2"/>
  <c r="O252" i="2"/>
  <c r="V291" i="2"/>
  <c r="AG134" i="2"/>
  <c r="U188" i="2"/>
  <c r="N188" i="2"/>
  <c r="N222" i="2"/>
  <c r="U222" i="2"/>
  <c r="N186" i="2"/>
  <c r="U186" i="2"/>
  <c r="N212" i="2"/>
  <c r="U212" i="2"/>
  <c r="N255" i="2"/>
  <c r="U255" i="2"/>
  <c r="U181" i="2"/>
  <c r="N181" i="2"/>
  <c r="AE181" i="2"/>
  <c r="AF181" i="2" s="1"/>
  <c r="U189" i="2"/>
  <c r="N189" i="2"/>
  <c r="E189" i="2"/>
  <c r="U197" i="2"/>
  <c r="N197" i="2"/>
  <c r="U205" i="2"/>
  <c r="N205" i="2"/>
  <c r="U213" i="2"/>
  <c r="N213" i="2"/>
  <c r="U221" i="2"/>
  <c r="N221" i="2"/>
  <c r="U229" i="2"/>
  <c r="N229" i="2"/>
  <c r="N238" i="2"/>
  <c r="U238" i="2"/>
  <c r="N263" i="2"/>
  <c r="U263" i="2"/>
  <c r="U235" i="2"/>
  <c r="N235" i="2"/>
  <c r="E235" i="2"/>
  <c r="AE235" i="2"/>
  <c r="AF235" i="2" s="1"/>
  <c r="U243" i="2"/>
  <c r="N243" i="2"/>
  <c r="F243" i="2"/>
  <c r="U269" i="2"/>
  <c r="N269" i="2"/>
  <c r="U259" i="2"/>
  <c r="N259" i="2"/>
  <c r="U248" i="2"/>
  <c r="N248" i="2"/>
  <c r="U256" i="2"/>
  <c r="N256" i="2"/>
  <c r="U264" i="2"/>
  <c r="N264" i="2"/>
  <c r="F264" i="2"/>
  <c r="G264" i="2" s="1"/>
  <c r="N272" i="2"/>
  <c r="U272" i="2"/>
  <c r="N287" i="2"/>
  <c r="U287" i="2"/>
  <c r="U284" i="2"/>
  <c r="N284" i="2"/>
  <c r="U295" i="2"/>
  <c r="N295" i="2"/>
  <c r="U305" i="2"/>
  <c r="N305" i="2"/>
  <c r="U309" i="2"/>
  <c r="N309" i="2"/>
  <c r="U298" i="2"/>
  <c r="N298" i="2"/>
  <c r="N306" i="2"/>
  <c r="U306" i="2"/>
  <c r="N314" i="2"/>
  <c r="U314" i="2"/>
  <c r="AE221" i="2"/>
  <c r="AF221" i="2" s="1"/>
  <c r="AE185" i="2"/>
  <c r="AF185" i="2" s="1"/>
  <c r="AE188" i="2"/>
  <c r="AF188" i="2" s="1"/>
  <c r="AE196" i="2"/>
  <c r="AF196" i="2" s="1"/>
  <c r="AE212" i="2"/>
  <c r="AF212" i="2" s="1"/>
  <c r="AE228" i="2"/>
  <c r="AF228" i="2" s="1"/>
  <c r="AE239" i="2"/>
  <c r="AF239" i="2" s="1"/>
  <c r="AE248" i="2"/>
  <c r="AF248" i="2" s="1"/>
  <c r="AE276" i="2"/>
  <c r="AF276" i="2" s="1"/>
  <c r="AE265" i="2"/>
  <c r="AF265" i="2" s="1"/>
  <c r="AE287" i="2"/>
  <c r="AF287" i="2" s="1"/>
  <c r="AE310" i="2"/>
  <c r="AF310" i="2" s="1"/>
  <c r="AE298" i="2"/>
  <c r="AF298" i="2" s="1"/>
  <c r="AE295" i="2"/>
  <c r="AF295" i="2" s="1"/>
  <c r="AE311" i="2"/>
  <c r="AF311" i="2" s="1"/>
  <c r="U224" i="2"/>
  <c r="N224" i="2"/>
  <c r="AE217" i="2"/>
  <c r="AF217" i="2" s="1"/>
  <c r="E201" i="2"/>
  <c r="O188" i="2"/>
  <c r="U134" i="2"/>
  <c r="N134" i="2"/>
  <c r="P134" i="2" s="1"/>
  <c r="E134" i="2"/>
  <c r="U126" i="2"/>
  <c r="N126" i="2"/>
  <c r="E126" i="2"/>
  <c r="O181" i="2"/>
  <c r="O174" i="2"/>
  <c r="O187" i="2"/>
  <c r="V212" i="2"/>
  <c r="V259" i="2"/>
  <c r="O263" i="2"/>
  <c r="V199" i="2"/>
  <c r="V207" i="2"/>
  <c r="V215" i="2"/>
  <c r="V223" i="2"/>
  <c r="V231" i="2"/>
  <c r="O258" i="2"/>
  <c r="O259" i="2"/>
  <c r="O237" i="2"/>
  <c r="O245" i="2"/>
  <c r="V258" i="2"/>
  <c r="O295" i="2"/>
  <c r="G301" i="2"/>
  <c r="N216" i="2"/>
  <c r="U216" i="2"/>
  <c r="U131" i="2"/>
  <c r="N131" i="2"/>
  <c r="N121" i="2"/>
  <c r="U121" i="2"/>
  <c r="U172" i="2"/>
  <c r="N172" i="2"/>
  <c r="E172" i="2"/>
  <c r="N198" i="2"/>
  <c r="U198" i="2"/>
  <c r="N230" i="2"/>
  <c r="U230" i="2"/>
  <c r="U194" i="2"/>
  <c r="N194" i="2"/>
  <c r="N220" i="2"/>
  <c r="U220" i="2"/>
  <c r="U175" i="2"/>
  <c r="N175" i="2"/>
  <c r="AE175" i="2"/>
  <c r="AF175" i="2" s="1"/>
  <c r="U183" i="2"/>
  <c r="N183" i="2"/>
  <c r="E183" i="2"/>
  <c r="U191" i="2"/>
  <c r="N191" i="2"/>
  <c r="U199" i="2"/>
  <c r="N199" i="2"/>
  <c r="AE199" i="2"/>
  <c r="AF199" i="2" s="1"/>
  <c r="U207" i="2"/>
  <c r="N207" i="2"/>
  <c r="U215" i="2"/>
  <c r="N215" i="2"/>
  <c r="AE215" i="2"/>
  <c r="AF215" i="2" s="1"/>
  <c r="U223" i="2"/>
  <c r="N223" i="2"/>
  <c r="E223" i="2"/>
  <c r="U231" i="2"/>
  <c r="N231" i="2"/>
  <c r="N246" i="2"/>
  <c r="U246" i="2"/>
  <c r="N273" i="2"/>
  <c r="U273" i="2"/>
  <c r="U237" i="2"/>
  <c r="N237" i="2"/>
  <c r="U245" i="2"/>
  <c r="N245" i="2"/>
  <c r="U281" i="2"/>
  <c r="N281" i="2"/>
  <c r="N267" i="2"/>
  <c r="U267" i="2"/>
  <c r="F267" i="2"/>
  <c r="U250" i="2"/>
  <c r="N250" i="2"/>
  <c r="U258" i="2"/>
  <c r="N258" i="2"/>
  <c r="F258" i="2"/>
  <c r="U266" i="2"/>
  <c r="N266" i="2"/>
  <c r="U274" i="2"/>
  <c r="N274" i="2"/>
  <c r="N297" i="2"/>
  <c r="U297" i="2"/>
  <c r="U286" i="2"/>
  <c r="N286" i="2"/>
  <c r="U303" i="2"/>
  <c r="N303" i="2"/>
  <c r="U301" i="2"/>
  <c r="N301" i="2"/>
  <c r="U292" i="2"/>
  <c r="N292" i="2"/>
  <c r="U300" i="2"/>
  <c r="N300" i="2"/>
  <c r="U308" i="2"/>
  <c r="N308" i="2"/>
  <c r="AE171" i="2"/>
  <c r="AF171" i="2" s="1"/>
  <c r="AE197" i="2"/>
  <c r="AF197" i="2" s="1"/>
  <c r="AE229" i="2"/>
  <c r="AF229" i="2" s="1"/>
  <c r="AE193" i="2"/>
  <c r="AF193" i="2" s="1"/>
  <c r="AE174" i="2"/>
  <c r="AF174" i="2" s="1"/>
  <c r="AE198" i="2"/>
  <c r="AF198" i="2" s="1"/>
  <c r="AE206" i="2"/>
  <c r="AF206" i="2" s="1"/>
  <c r="AE222" i="2"/>
  <c r="AF222" i="2" s="1"/>
  <c r="AE230" i="2"/>
  <c r="AF230" i="2" s="1"/>
  <c r="AE238" i="2"/>
  <c r="AF238" i="2" s="1"/>
  <c r="AE252" i="2"/>
  <c r="AF252" i="2" s="1"/>
  <c r="AE259" i="2"/>
  <c r="AF259" i="2" s="1"/>
  <c r="AE267" i="2"/>
  <c r="AF267" i="2" s="1"/>
  <c r="AG275" i="2"/>
  <c r="AH275" i="2"/>
  <c r="AE281" i="2"/>
  <c r="AF281" i="2" s="1"/>
  <c r="AE302" i="2"/>
  <c r="AF302" i="2" s="1"/>
  <c r="AE300" i="2"/>
  <c r="AF300" i="2" s="1"/>
  <c r="AE297" i="2"/>
  <c r="AF297" i="2" s="1"/>
  <c r="AE305" i="2"/>
  <c r="AF305" i="2" s="1"/>
  <c r="AH313" i="2"/>
  <c r="AG313" i="2"/>
  <c r="U234" i="2"/>
  <c r="N234" i="2"/>
  <c r="AE223" i="2"/>
  <c r="AF223" i="2" s="1"/>
  <c r="E217" i="2"/>
  <c r="G217" i="2" s="1"/>
  <c r="V186" i="2"/>
  <c r="F172" i="2"/>
  <c r="G170" i="2"/>
  <c r="G162" i="2"/>
  <c r="G158" i="2"/>
  <c r="E131" i="2"/>
  <c r="E128" i="2"/>
  <c r="U128" i="2"/>
  <c r="N128" i="2"/>
  <c r="AE128" i="2"/>
  <c r="AF128" i="2" s="1"/>
  <c r="F128" i="2"/>
  <c r="AG125" i="2"/>
  <c r="G123" i="2"/>
  <c r="E120" i="2"/>
  <c r="U120" i="2"/>
  <c r="N120" i="2"/>
  <c r="AE120" i="2"/>
  <c r="AF120" i="2" s="1"/>
  <c r="V184" i="2"/>
  <c r="V206" i="2"/>
  <c r="V236" i="2"/>
  <c r="V285" i="2"/>
  <c r="V142" i="2"/>
  <c r="V150" i="2"/>
  <c r="V158" i="2"/>
  <c r="V166" i="2"/>
  <c r="V174" i="2"/>
  <c r="V190" i="2"/>
  <c r="O214" i="2"/>
  <c r="O261" i="2"/>
  <c r="V267" i="2"/>
  <c r="O201" i="2"/>
  <c r="O209" i="2"/>
  <c r="O217" i="2"/>
  <c r="O225" i="2"/>
  <c r="O233" i="2"/>
  <c r="V262" i="2"/>
  <c r="V260" i="2"/>
  <c r="V237" i="2"/>
  <c r="V245" i="2"/>
  <c r="O260" i="2"/>
  <c r="V271" i="2"/>
  <c r="U313" i="2"/>
  <c r="N313" i="2"/>
  <c r="N168" i="2"/>
  <c r="U168" i="2"/>
  <c r="N162" i="2"/>
  <c r="U162" i="2"/>
  <c r="N146" i="2"/>
  <c r="U146" i="2"/>
  <c r="N138" i="2"/>
  <c r="U138" i="2"/>
  <c r="U226" i="2"/>
  <c r="N226" i="2"/>
  <c r="U133" i="2"/>
  <c r="N133" i="2"/>
  <c r="U125" i="2"/>
  <c r="N125" i="2"/>
  <c r="N160" i="2"/>
  <c r="U160" i="2"/>
  <c r="N152" i="2"/>
  <c r="U152" i="2"/>
  <c r="N136" i="2"/>
  <c r="U136" i="2"/>
  <c r="U271" i="2"/>
  <c r="N271" i="2"/>
  <c r="U210" i="2"/>
  <c r="N210" i="2"/>
  <c r="N117" i="2"/>
  <c r="U117" i="2"/>
  <c r="AC275" i="2"/>
  <c r="AB275" i="2"/>
  <c r="U170" i="2"/>
  <c r="N170" i="2"/>
  <c r="N158" i="2"/>
  <c r="U158" i="2"/>
  <c r="N142" i="2"/>
  <c r="U142" i="2"/>
  <c r="U232" i="2"/>
  <c r="N232" i="2"/>
  <c r="P232" i="2" s="1"/>
  <c r="U129" i="2"/>
  <c r="N129" i="2"/>
  <c r="U123" i="2"/>
  <c r="N123" i="2"/>
  <c r="E122" i="2"/>
  <c r="G122" i="2" s="1"/>
  <c r="U122" i="2"/>
  <c r="N122" i="2"/>
  <c r="G117" i="2"/>
  <c r="U114" i="2"/>
  <c r="N114" i="2"/>
  <c r="E114" i="2"/>
  <c r="N148" i="2"/>
  <c r="U148" i="2"/>
  <c r="N140" i="2"/>
  <c r="U140" i="2"/>
  <c r="AE122" i="2"/>
  <c r="AF122" i="2" s="1"/>
  <c r="N115" i="2"/>
  <c r="U115" i="2"/>
  <c r="G89" i="2"/>
  <c r="G91" i="2" s="1"/>
  <c r="G12" i="2" s="1"/>
  <c r="H142" i="1"/>
  <c r="I142" i="1"/>
  <c r="H180" i="1"/>
  <c r="H268" i="1"/>
  <c r="I268" i="1"/>
  <c r="I309" i="1"/>
  <c r="H309" i="1"/>
  <c r="H176" i="1"/>
  <c r="H170" i="1"/>
  <c r="I170" i="1"/>
  <c r="H198" i="1"/>
  <c r="I198" i="1"/>
  <c r="H216" i="1"/>
  <c r="I216" i="1"/>
  <c r="I311" i="1"/>
  <c r="H311" i="1"/>
  <c r="AG123" i="1"/>
  <c r="AH123" i="1"/>
  <c r="AB184" i="1"/>
  <c r="AG126" i="1"/>
  <c r="AH126" i="1"/>
  <c r="AB123" i="1"/>
  <c r="AC123" i="1"/>
  <c r="AH129" i="1"/>
  <c r="AG129" i="1"/>
  <c r="AB145" i="1"/>
  <c r="AC145" i="1"/>
  <c r="AG149" i="1"/>
  <c r="AH149" i="1"/>
  <c r="AH151" i="1"/>
  <c r="AB151" i="1"/>
  <c r="AC151" i="1"/>
  <c r="AG157" i="1"/>
  <c r="AH157" i="1"/>
  <c r="AB156" i="1"/>
  <c r="AC156" i="1"/>
  <c r="AG147" i="1"/>
  <c r="AH147" i="1"/>
  <c r="AC167" i="1"/>
  <c r="AB167" i="1"/>
  <c r="G167" i="1"/>
  <c r="AH180" i="1"/>
  <c r="AG180" i="1"/>
  <c r="G165" i="1"/>
  <c r="AH169" i="1"/>
  <c r="AG169" i="1"/>
  <c r="AB170" i="1"/>
  <c r="AC170" i="1"/>
  <c r="AC175" i="1"/>
  <c r="AC183" i="1"/>
  <c r="AB183" i="1"/>
  <c r="AH199" i="1"/>
  <c r="AG199" i="1"/>
  <c r="AC203" i="1"/>
  <c r="AB203" i="1"/>
  <c r="AC219" i="1"/>
  <c r="AB219" i="1"/>
  <c r="AB189" i="1"/>
  <c r="AC189" i="1"/>
  <c r="AC210" i="1"/>
  <c r="AB210" i="1"/>
  <c r="AC236" i="1"/>
  <c r="AC251" i="1"/>
  <c r="AB251" i="1"/>
  <c r="AC257" i="1"/>
  <c r="AB257" i="1"/>
  <c r="AG263" i="1"/>
  <c r="AH263" i="1"/>
  <c r="AC275" i="1"/>
  <c r="AB275" i="1"/>
  <c r="AC273" i="1"/>
  <c r="AB273" i="1"/>
  <c r="G303" i="1"/>
  <c r="AG306" i="1"/>
  <c r="AH306" i="1"/>
  <c r="AG124" i="1"/>
  <c r="AH124" i="1"/>
  <c r="AB121" i="1"/>
  <c r="AC121" i="1"/>
  <c r="AH134" i="1"/>
  <c r="AG134" i="1"/>
  <c r="H161" i="1"/>
  <c r="AC176" i="1"/>
  <c r="AB176" i="1"/>
  <c r="AB111" i="1"/>
  <c r="AC111" i="1"/>
  <c r="AG114" i="1"/>
  <c r="AH114" i="1"/>
  <c r="AG116" i="1"/>
  <c r="AH116" i="1"/>
  <c r="AG125" i="1"/>
  <c r="AH125" i="1"/>
  <c r="AB127" i="1"/>
  <c r="AC127" i="1"/>
  <c r="AB131" i="1"/>
  <c r="AC131" i="1"/>
  <c r="G141" i="1"/>
  <c r="AB149" i="1"/>
  <c r="AH143" i="1"/>
  <c r="AG143" i="1"/>
  <c r="AB158" i="1"/>
  <c r="AC158" i="1"/>
  <c r="G147" i="1"/>
  <c r="AH167" i="1"/>
  <c r="AG167" i="1"/>
  <c r="AC177" i="1"/>
  <c r="AB177" i="1"/>
  <c r="AB165" i="1"/>
  <c r="AC165" i="1"/>
  <c r="AC188" i="1"/>
  <c r="AB188" i="1"/>
  <c r="AG186" i="1"/>
  <c r="G199" i="1"/>
  <c r="AC205" i="1"/>
  <c r="AB205" i="1"/>
  <c r="AC209" i="1"/>
  <c r="AB209" i="1"/>
  <c r="AC213" i="1"/>
  <c r="AB213" i="1"/>
  <c r="AC217" i="1"/>
  <c r="AC221" i="1"/>
  <c r="AB221" i="1"/>
  <c r="I223" i="1"/>
  <c r="AC193" i="1"/>
  <c r="AB193" i="1"/>
  <c r="AH197" i="1"/>
  <c r="AG197" i="1"/>
  <c r="AB223" i="1"/>
  <c r="AC223" i="1"/>
  <c r="AC228" i="1"/>
  <c r="AC234" i="1"/>
  <c r="AB234" i="1"/>
  <c r="AC246" i="1"/>
  <c r="AC250" i="1"/>
  <c r="AB250" i="1"/>
  <c r="AC231" i="1"/>
  <c r="AB231" i="1"/>
  <c r="AG274" i="1"/>
  <c r="AG282" i="1"/>
  <c r="G263" i="1"/>
  <c r="AC283" i="1"/>
  <c r="AB283" i="1"/>
  <c r="AH291" i="1"/>
  <c r="AG291" i="1"/>
  <c r="AG309" i="1"/>
  <c r="AH309" i="1"/>
  <c r="AB309" i="1"/>
  <c r="AC309" i="1"/>
  <c r="AG295" i="1"/>
  <c r="AH295" i="1"/>
  <c r="AB303" i="1"/>
  <c r="AC303" i="1"/>
  <c r="AB116" i="1"/>
  <c r="AC116" i="1"/>
  <c r="AG131" i="1"/>
  <c r="AH131" i="1"/>
  <c r="AB143" i="1"/>
  <c r="AC143" i="1"/>
  <c r="W160" i="1"/>
  <c r="AB195" i="1"/>
  <c r="AG113" i="1"/>
  <c r="AH113" i="1"/>
  <c r="I129" i="1"/>
  <c r="G116" i="1"/>
  <c r="G117" i="1"/>
  <c r="AB119" i="1"/>
  <c r="AC119" i="1"/>
  <c r="AG121" i="1"/>
  <c r="AH121" i="1"/>
  <c r="AG130" i="1"/>
  <c r="AH130" i="1"/>
  <c r="AC138" i="1"/>
  <c r="AB138" i="1"/>
  <c r="AC150" i="1"/>
  <c r="AB150" i="1"/>
  <c r="AH150" i="1"/>
  <c r="AG150" i="1"/>
  <c r="AB157" i="1"/>
  <c r="AC157" i="1"/>
  <c r="AC161" i="1"/>
  <c r="I159" i="1"/>
  <c r="H159" i="1"/>
  <c r="AG161" i="1"/>
  <c r="AH161" i="1"/>
  <c r="G143" i="1"/>
  <c r="AB160" i="1"/>
  <c r="AC160" i="1"/>
  <c r="G173" i="1"/>
  <c r="AC199" i="1"/>
  <c r="AB199" i="1"/>
  <c r="AC207" i="1"/>
  <c r="AB207" i="1"/>
  <c r="AH223" i="1"/>
  <c r="AG223" i="1"/>
  <c r="AB200" i="1"/>
  <c r="AC200" i="1"/>
  <c r="AC214" i="1"/>
  <c r="AB214" i="1"/>
  <c r="AH237" i="1"/>
  <c r="AG237" i="1"/>
  <c r="AH245" i="1"/>
  <c r="AC226" i="1"/>
  <c r="AB226" i="1"/>
  <c r="AG252" i="1"/>
  <c r="AH252" i="1"/>
  <c r="AB266" i="1"/>
  <c r="AC266" i="1"/>
  <c r="AC282" i="1"/>
  <c r="AC261" i="1"/>
  <c r="AB261" i="1"/>
  <c r="AC263" i="1"/>
  <c r="AG311" i="1"/>
  <c r="AH311" i="1"/>
  <c r="AH289" i="1"/>
  <c r="AG289" i="1"/>
  <c r="AG273" i="1"/>
  <c r="AH273" i="1"/>
  <c r="AB306" i="1"/>
  <c r="AC306" i="1"/>
  <c r="G301" i="1"/>
  <c r="AC305" i="1"/>
  <c r="AH138" i="1"/>
  <c r="AG138" i="1"/>
  <c r="AG127" i="1"/>
  <c r="AH127" i="1"/>
  <c r="AB135" i="1"/>
  <c r="AC135" i="1"/>
  <c r="AB154" i="1"/>
  <c r="AC204" i="1"/>
  <c r="AB204" i="1"/>
  <c r="AC212" i="1"/>
  <c r="AC220" i="1"/>
  <c r="AB220" i="1"/>
  <c r="AC197" i="1"/>
  <c r="AB197" i="1"/>
  <c r="AG254" i="1"/>
  <c r="AH254" i="1"/>
  <c r="AB252" i="1"/>
  <c r="AC252" i="1"/>
  <c r="AB290" i="1"/>
  <c r="AC290" i="1"/>
  <c r="AC307" i="1"/>
  <c r="AB311" i="1"/>
  <c r="AC311" i="1"/>
  <c r="AG290" i="1"/>
  <c r="AH290" i="1"/>
  <c r="G273" i="1"/>
  <c r="AG281" i="1"/>
  <c r="AH281" i="1"/>
  <c r="AG303" i="1"/>
  <c r="AH303" i="1"/>
  <c r="W275" i="1" l="1"/>
  <c r="W241" i="1"/>
  <c r="W135" i="1"/>
  <c r="AR135" i="1" s="1"/>
  <c r="AT135" i="1" s="1"/>
  <c r="W193" i="1"/>
  <c r="AR193" i="1" s="1"/>
  <c r="AS193" i="1" s="1"/>
  <c r="W263" i="1"/>
  <c r="AR263" i="1" s="1"/>
  <c r="W210" i="2"/>
  <c r="W234" i="2"/>
  <c r="AH117" i="1"/>
  <c r="AH154" i="1"/>
  <c r="AG139" i="1"/>
  <c r="AG261" i="1"/>
  <c r="AH275" i="1"/>
  <c r="AH122" i="1"/>
  <c r="AH160" i="1"/>
  <c r="AR261" i="1"/>
  <c r="AT261" i="1" s="1"/>
  <c r="AG158" i="1"/>
  <c r="AH128" i="1"/>
  <c r="AG227" i="1"/>
  <c r="G235" i="2"/>
  <c r="G197" i="2"/>
  <c r="I197" i="2" s="1"/>
  <c r="G302" i="2"/>
  <c r="AR210" i="2"/>
  <c r="G298" i="2"/>
  <c r="AG139" i="2"/>
  <c r="P124" i="2"/>
  <c r="H282" i="1"/>
  <c r="I282" i="1"/>
  <c r="G181" i="1"/>
  <c r="W237" i="1"/>
  <c r="AR237" i="1" s="1"/>
  <c r="P218" i="1"/>
  <c r="AB169" i="1"/>
  <c r="P273" i="1"/>
  <c r="AL273" i="1" s="1"/>
  <c r="AN273" i="1" s="1"/>
  <c r="G236" i="1"/>
  <c r="H236" i="1" s="1"/>
  <c r="W204" i="1"/>
  <c r="AR204" i="1" s="1"/>
  <c r="G112" i="1"/>
  <c r="AB196" i="1"/>
  <c r="AC117" i="1"/>
  <c r="AC227" i="1"/>
  <c r="I270" i="1"/>
  <c r="P308" i="1"/>
  <c r="P189" i="1"/>
  <c r="AL189" i="1" s="1"/>
  <c r="AH146" i="1"/>
  <c r="P244" i="1"/>
  <c r="P140" i="1"/>
  <c r="AL140" i="1" s="1"/>
  <c r="AB206" i="1"/>
  <c r="G192" i="1"/>
  <c r="G249" i="1"/>
  <c r="AB171" i="1"/>
  <c r="G290" i="1"/>
  <c r="H290" i="1" s="1"/>
  <c r="G138" i="1"/>
  <c r="H138" i="1" s="1"/>
  <c r="AB298" i="1"/>
  <c r="G127" i="1"/>
  <c r="I127" i="1" s="1"/>
  <c r="AG184" i="1"/>
  <c r="G260" i="1"/>
  <c r="H260" i="1" s="1"/>
  <c r="AC295" i="1"/>
  <c r="AH269" i="2"/>
  <c r="G314" i="2"/>
  <c r="AH193" i="1"/>
  <c r="AB155" i="1"/>
  <c r="W155" i="1"/>
  <c r="AR155" i="1" s="1"/>
  <c r="AT155" i="1" s="1"/>
  <c r="AB201" i="1"/>
  <c r="AH299" i="1"/>
  <c r="AG218" i="1"/>
  <c r="AC232" i="1"/>
  <c r="AH112" i="1"/>
  <c r="AB237" i="1"/>
  <c r="AG141" i="1"/>
  <c r="H252" i="1"/>
  <c r="AC141" i="1"/>
  <c r="AG301" i="1"/>
  <c r="AH178" i="1"/>
  <c r="W128" i="2"/>
  <c r="AH141" i="2"/>
  <c r="W166" i="1"/>
  <c r="AR166" i="1" s="1"/>
  <c r="AT166" i="1" s="1"/>
  <c r="AH162" i="1"/>
  <c r="AG283" i="1"/>
  <c r="W114" i="1"/>
  <c r="AR114" i="1" s="1"/>
  <c r="AS114" i="1" s="1"/>
  <c r="AC294" i="1"/>
  <c r="G296" i="1"/>
  <c r="I296" i="1" s="1"/>
  <c r="W162" i="1"/>
  <c r="AR162" i="1" s="1"/>
  <c r="AT162" i="1" s="1"/>
  <c r="AR275" i="1"/>
  <c r="AS275" i="1" s="1"/>
  <c r="G297" i="1"/>
  <c r="H297" i="1" s="1"/>
  <c r="G206" i="1"/>
  <c r="G139" i="1"/>
  <c r="G231" i="1"/>
  <c r="H231" i="1" s="1"/>
  <c r="AC180" i="1"/>
  <c r="I208" i="1"/>
  <c r="AH216" i="1"/>
  <c r="W191" i="2"/>
  <c r="AR191" i="2" s="1"/>
  <c r="AS191" i="2" s="1"/>
  <c r="AR141" i="1"/>
  <c r="AS141" i="1" s="1"/>
  <c r="G261" i="1"/>
  <c r="G207" i="1"/>
  <c r="H207" i="1" s="1"/>
  <c r="AC118" i="1"/>
  <c r="AG168" i="2"/>
  <c r="W164" i="1"/>
  <c r="AR164" i="1" s="1"/>
  <c r="AT164" i="1" s="1"/>
  <c r="AR161" i="1"/>
  <c r="AT161" i="1" s="1"/>
  <c r="AR122" i="1"/>
  <c r="AS122" i="1" s="1"/>
  <c r="W197" i="1"/>
  <c r="AR197" i="1" s="1"/>
  <c r="AT197" i="1" s="1"/>
  <c r="W250" i="1"/>
  <c r="AR250" i="1" s="1"/>
  <c r="AT250" i="1" s="1"/>
  <c r="AH203" i="1"/>
  <c r="G218" i="1"/>
  <c r="H218" i="1" s="1"/>
  <c r="G210" i="2"/>
  <c r="I210" i="2" s="1"/>
  <c r="G125" i="2"/>
  <c r="AB277" i="1"/>
  <c r="W266" i="1"/>
  <c r="AR266" i="1" s="1"/>
  <c r="AT266" i="1" s="1"/>
  <c r="AB198" i="1"/>
  <c r="AR160" i="1"/>
  <c r="AS160" i="1" s="1"/>
  <c r="AB139" i="1"/>
  <c r="AG142" i="2"/>
  <c r="G255" i="2"/>
  <c r="I255" i="2" s="1"/>
  <c r="G305" i="2"/>
  <c r="I305" i="2" s="1"/>
  <c r="G138" i="2"/>
  <c r="H138" i="2" s="1"/>
  <c r="W148" i="2"/>
  <c r="AR148" i="2" s="1"/>
  <c r="AT148" i="2" s="1"/>
  <c r="G118" i="2"/>
  <c r="H118" i="2" s="1"/>
  <c r="G258" i="2"/>
  <c r="G221" i="2"/>
  <c r="W125" i="2"/>
  <c r="AR125" i="2" s="1"/>
  <c r="AS125" i="2" s="1"/>
  <c r="AG140" i="2"/>
  <c r="AH271" i="2"/>
  <c r="G309" i="2"/>
  <c r="H309" i="2" s="1"/>
  <c r="AH131" i="2"/>
  <c r="G269" i="2"/>
  <c r="I269" i="2" s="1"/>
  <c r="G236" i="2"/>
  <c r="W224" i="2"/>
  <c r="AR224" i="2" s="1"/>
  <c r="AT224" i="2" s="1"/>
  <c r="G114" i="2"/>
  <c r="H114" i="2" s="1"/>
  <c r="AH114" i="2"/>
  <c r="AH258" i="2"/>
  <c r="G194" i="2"/>
  <c r="I194" i="2" s="1"/>
  <c r="G199" i="2"/>
  <c r="H199" i="2" s="1"/>
  <c r="G300" i="2"/>
  <c r="H300" i="2" s="1"/>
  <c r="G205" i="2"/>
  <c r="I205" i="2" s="1"/>
  <c r="G232" i="2"/>
  <c r="I232" i="2" s="1"/>
  <c r="G207" i="2"/>
  <c r="H207" i="2" s="1"/>
  <c r="G215" i="2"/>
  <c r="H215" i="2" s="1"/>
  <c r="G237" i="2"/>
  <c r="I237" i="2" s="1"/>
  <c r="G202" i="2"/>
  <c r="H202" i="2" s="1"/>
  <c r="AB114" i="1"/>
  <c r="AC164" i="1"/>
  <c r="AR165" i="1"/>
  <c r="AS165" i="1" s="1"/>
  <c r="AR117" i="1"/>
  <c r="AT117" i="1" s="1"/>
  <c r="AH266" i="1"/>
  <c r="H172" i="1"/>
  <c r="W298" i="1"/>
  <c r="AR298" i="1" s="1"/>
  <c r="AT298" i="1" s="1"/>
  <c r="G149" i="1"/>
  <c r="H149" i="1" s="1"/>
  <c r="AR226" i="1"/>
  <c r="AS226" i="1" s="1"/>
  <c r="P311" i="1"/>
  <c r="AL311" i="1" s="1"/>
  <c r="AX311" i="1" s="1"/>
  <c r="AG165" i="1"/>
  <c r="P112" i="1"/>
  <c r="AL112" i="1" s="1"/>
  <c r="P192" i="1"/>
  <c r="AL192" i="1" s="1"/>
  <c r="AM192" i="1" s="1"/>
  <c r="AL216" i="1"/>
  <c r="AM216" i="1" s="1"/>
  <c r="AR111" i="1"/>
  <c r="AS111" i="1" s="1"/>
  <c r="AR154" i="1"/>
  <c r="AS154" i="1" s="1"/>
  <c r="W176" i="1"/>
  <c r="AR176" i="1" s="1"/>
  <c r="AT176" i="1" s="1"/>
  <c r="P298" i="1"/>
  <c r="AL298" i="1" s="1"/>
  <c r="AB243" i="1"/>
  <c r="AC215" i="1"/>
  <c r="AB185" i="1"/>
  <c r="AB186" i="1"/>
  <c r="P275" i="1"/>
  <c r="AL275" i="1" s="1"/>
  <c r="AB181" i="1"/>
  <c r="AG111" i="1"/>
  <c r="AC211" i="1"/>
  <c r="W145" i="1"/>
  <c r="AR145" i="1" s="1"/>
  <c r="AS145" i="1" s="1"/>
  <c r="AC274" i="1"/>
  <c r="P206" i="1"/>
  <c r="AL206" i="1" s="1"/>
  <c r="AM206" i="1" s="1"/>
  <c r="W216" i="1"/>
  <c r="AR216" i="1" s="1"/>
  <c r="G230" i="1"/>
  <c r="H230" i="1" s="1"/>
  <c r="H249" i="1"/>
  <c r="I249" i="1"/>
  <c r="AG257" i="1"/>
  <c r="AG135" i="1"/>
  <c r="AC120" i="1"/>
  <c r="AG267" i="1"/>
  <c r="AB242" i="1"/>
  <c r="AG206" i="1"/>
  <c r="H157" i="1"/>
  <c r="AC222" i="1"/>
  <c r="W283" i="1"/>
  <c r="AR283" i="1" s="1"/>
  <c r="AS283" i="1" s="1"/>
  <c r="AG249" i="1"/>
  <c r="AB280" i="1"/>
  <c r="H239" i="1"/>
  <c r="AR301" i="1"/>
  <c r="AS301" i="1" s="1"/>
  <c r="AR257" i="1"/>
  <c r="AS257" i="1" s="1"/>
  <c r="W207" i="1"/>
  <c r="AR207" i="1" s="1"/>
  <c r="AS207" i="1" s="1"/>
  <c r="G215" i="1"/>
  <c r="I215" i="1" s="1"/>
  <c r="G257" i="1"/>
  <c r="I257" i="1" s="1"/>
  <c r="AB293" i="1"/>
  <c r="AG230" i="1"/>
  <c r="AG212" i="1"/>
  <c r="W221" i="1"/>
  <c r="AR221" i="1" s="1"/>
  <c r="AS221" i="1" s="1"/>
  <c r="AR139" i="1"/>
  <c r="AS139" i="1" s="1"/>
  <c r="AC270" i="1"/>
  <c r="W274" i="1"/>
  <c r="AR274" i="1" s="1"/>
  <c r="AT274" i="1" s="1"/>
  <c r="P111" i="1"/>
  <c r="AL111" i="1" s="1"/>
  <c r="W306" i="1"/>
  <c r="AR306" i="1" s="1"/>
  <c r="AS306" i="1" s="1"/>
  <c r="AR242" i="1"/>
  <c r="AT242" i="1" s="1"/>
  <c r="P127" i="1"/>
  <c r="AL127" i="1" s="1"/>
  <c r="AX127" i="1" s="1"/>
  <c r="AR206" i="1"/>
  <c r="AT206" i="1" s="1"/>
  <c r="W167" i="1"/>
  <c r="AR167" i="1" s="1"/>
  <c r="AS167" i="1" s="1"/>
  <c r="P198" i="1"/>
  <c r="AL198" i="1" s="1"/>
  <c r="AM198" i="1" s="1"/>
  <c r="AG204" i="1"/>
  <c r="AG298" i="1"/>
  <c r="G259" i="1"/>
  <c r="H259" i="1" s="1"/>
  <c r="G253" i="1"/>
  <c r="H253" i="1" s="1"/>
  <c r="AR186" i="1"/>
  <c r="AT186" i="1" s="1"/>
  <c r="G140" i="1"/>
  <c r="I140" i="1" s="1"/>
  <c r="H124" i="1"/>
  <c r="I124" i="1"/>
  <c r="H139" i="1"/>
  <c r="I139" i="1"/>
  <c r="AL249" i="1"/>
  <c r="AM249" i="1" s="1"/>
  <c r="W223" i="1"/>
  <c r="AR223" i="1" s="1"/>
  <c r="AT223" i="1" s="1"/>
  <c r="AC113" i="1"/>
  <c r="AH196" i="1"/>
  <c r="AB216" i="1"/>
  <c r="AH156" i="1"/>
  <c r="AC140" i="1"/>
  <c r="P260" i="1"/>
  <c r="AR198" i="1"/>
  <c r="AT198" i="1" s="1"/>
  <c r="AR196" i="1"/>
  <c r="AS196" i="1" s="1"/>
  <c r="G256" i="1"/>
  <c r="H256" i="1" s="1"/>
  <c r="AG241" i="1"/>
  <c r="AR112" i="1"/>
  <c r="AS112" i="1" s="1"/>
  <c r="W282" i="1"/>
  <c r="AR282" i="1" s="1"/>
  <c r="AT282" i="1" s="1"/>
  <c r="G128" i="1"/>
  <c r="H128" i="1" s="1"/>
  <c r="G158" i="1"/>
  <c r="G156" i="1"/>
  <c r="I156" i="1" s="1"/>
  <c r="G251" i="1"/>
  <c r="H251" i="1" s="1"/>
  <c r="AC301" i="1"/>
  <c r="AH198" i="1"/>
  <c r="AB249" i="1"/>
  <c r="AB241" i="1"/>
  <c r="I188" i="1"/>
  <c r="I146" i="1"/>
  <c r="W310" i="1"/>
  <c r="AR310" i="1" s="1"/>
  <c r="AS310" i="1" s="1"/>
  <c r="W260" i="1"/>
  <c r="AR260" i="1" s="1"/>
  <c r="AT260" i="1" s="1"/>
  <c r="G166" i="1"/>
  <c r="AB178" i="1"/>
  <c r="AC265" i="1"/>
  <c r="AC259" i="1"/>
  <c r="AC112" i="1"/>
  <c r="G203" i="1"/>
  <c r="AR249" i="1"/>
  <c r="AT249" i="1" s="1"/>
  <c r="W203" i="1"/>
  <c r="AR203" i="1" s="1"/>
  <c r="AT203" i="1" s="1"/>
  <c r="P114" i="1"/>
  <c r="AL114" i="1" s="1"/>
  <c r="AG226" i="1"/>
  <c r="W124" i="1"/>
  <c r="AR124" i="1" s="1"/>
  <c r="AT124" i="1" s="1"/>
  <c r="AC304" i="1"/>
  <c r="AG287" i="1"/>
  <c r="AR295" i="1"/>
  <c r="AS295" i="1" s="1"/>
  <c r="G177" i="1"/>
  <c r="H177" i="1" s="1"/>
  <c r="W132" i="1"/>
  <c r="AR132" i="1" s="1"/>
  <c r="AS132" i="1" s="1"/>
  <c r="AR113" i="1"/>
  <c r="AS113" i="1" s="1"/>
  <c r="AR241" i="1"/>
  <c r="AS241" i="1" s="1"/>
  <c r="W195" i="1"/>
  <c r="AR195" i="1" s="1"/>
  <c r="AS195" i="1" s="1"/>
  <c r="AR156" i="1"/>
  <c r="AT156" i="1" s="1"/>
  <c r="W181" i="1"/>
  <c r="AR181" i="1" s="1"/>
  <c r="AT181" i="1" s="1"/>
  <c r="H212" i="1"/>
  <c r="I212" i="1"/>
  <c r="AC172" i="1"/>
  <c r="AB244" i="1"/>
  <c r="G232" i="1"/>
  <c r="AR178" i="1"/>
  <c r="AS178" i="1" s="1"/>
  <c r="AH221" i="1"/>
  <c r="W281" i="1"/>
  <c r="AR281" i="1" s="1"/>
  <c r="AS281" i="1" s="1"/>
  <c r="AH302" i="1"/>
  <c r="AR256" i="1"/>
  <c r="AT256" i="1" s="1"/>
  <c r="W177" i="1"/>
  <c r="AR177" i="1" s="1"/>
  <c r="AT177" i="1" s="1"/>
  <c r="W151" i="1"/>
  <c r="AR151" i="1" s="1"/>
  <c r="G167" i="2"/>
  <c r="I167" i="2" s="1"/>
  <c r="G249" i="2"/>
  <c r="H249" i="2" s="1"/>
  <c r="H274" i="2"/>
  <c r="G200" i="2"/>
  <c r="I200" i="2" s="1"/>
  <c r="W134" i="2"/>
  <c r="AR134" i="2" s="1"/>
  <c r="AT134" i="2" s="1"/>
  <c r="AH129" i="2"/>
  <c r="G145" i="2"/>
  <c r="AG224" i="2"/>
  <c r="G155" i="2"/>
  <c r="H155" i="2" s="1"/>
  <c r="AG157" i="2"/>
  <c r="G136" i="2"/>
  <c r="H136" i="2" s="1"/>
  <c r="G291" i="2"/>
  <c r="I291" i="2" s="1"/>
  <c r="G224" i="2"/>
  <c r="I224" i="2" s="1"/>
  <c r="G204" i="2"/>
  <c r="I204" i="2" s="1"/>
  <c r="G133" i="2"/>
  <c r="W138" i="2"/>
  <c r="AR138" i="2" s="1"/>
  <c r="AT138" i="2" s="1"/>
  <c r="G151" i="2"/>
  <c r="I151" i="2" s="1"/>
  <c r="P158" i="2"/>
  <c r="AL158" i="2" s="1"/>
  <c r="AN158" i="2" s="1"/>
  <c r="G223" i="2"/>
  <c r="G165" i="2"/>
  <c r="G289" i="2"/>
  <c r="I289" i="2" s="1"/>
  <c r="H266" i="1"/>
  <c r="G201" i="1"/>
  <c r="I201" i="1" s="1"/>
  <c r="AR146" i="1"/>
  <c r="AT146" i="1" s="1"/>
  <c r="H155" i="1"/>
  <c r="I135" i="1"/>
  <c r="W184" i="1"/>
  <c r="AR184" i="1" s="1"/>
  <c r="AT184" i="1" s="1"/>
  <c r="AB146" i="1"/>
  <c r="AH297" i="1"/>
  <c r="H122" i="1"/>
  <c r="P123" i="1"/>
  <c r="AL123" i="1" s="1"/>
  <c r="AN123" i="1" s="1"/>
  <c r="W291" i="1"/>
  <c r="AR291" i="1" s="1"/>
  <c r="AS291" i="1" s="1"/>
  <c r="W225" i="1"/>
  <c r="AR225" i="1" s="1"/>
  <c r="AT225" i="1" s="1"/>
  <c r="I295" i="1"/>
  <c r="AC191" i="1"/>
  <c r="G164" i="2"/>
  <c r="H164" i="2" s="1"/>
  <c r="AG255" i="2"/>
  <c r="G185" i="2"/>
  <c r="H185" i="2" s="1"/>
  <c r="G248" i="2"/>
  <c r="I248" i="2" s="1"/>
  <c r="I288" i="2"/>
  <c r="AG268" i="2"/>
  <c r="G276" i="2"/>
  <c r="H276" i="2" s="1"/>
  <c r="G262" i="2"/>
  <c r="H262" i="2" s="1"/>
  <c r="G188" i="2"/>
  <c r="I188" i="2" s="1"/>
  <c r="P223" i="2"/>
  <c r="AG303" i="2"/>
  <c r="AH309" i="2"/>
  <c r="G282" i="2"/>
  <c r="H282" i="2" s="1"/>
  <c r="G240" i="2"/>
  <c r="H240" i="2" s="1"/>
  <c r="AL232" i="2"/>
  <c r="AM232" i="2" s="1"/>
  <c r="AH191" i="2"/>
  <c r="AH272" i="2"/>
  <c r="G219" i="2"/>
  <c r="I219" i="2" s="1"/>
  <c r="G311" i="2"/>
  <c r="H311" i="2" s="1"/>
  <c r="G214" i="2"/>
  <c r="I214" i="2" s="1"/>
  <c r="AR244" i="1"/>
  <c r="AS244" i="1" s="1"/>
  <c r="G120" i="1"/>
  <c r="I120" i="1" s="1"/>
  <c r="AC256" i="1"/>
  <c r="AB229" i="1"/>
  <c r="I138" i="1"/>
  <c r="AB296" i="1"/>
  <c r="AH244" i="1"/>
  <c r="G235" i="1"/>
  <c r="H235" i="1" s="1"/>
  <c r="AB269" i="1"/>
  <c r="AC308" i="1"/>
  <c r="P197" i="1"/>
  <c r="AL197" i="1" s="1"/>
  <c r="AM197" i="1" s="1"/>
  <c r="G226" i="1"/>
  <c r="H226" i="1" s="1"/>
  <c r="G306" i="1"/>
  <c r="W207" i="2"/>
  <c r="AR207" i="2" s="1"/>
  <c r="AS207" i="2" s="1"/>
  <c r="W115" i="2"/>
  <c r="AR115" i="2" s="1"/>
  <c r="AS115" i="2" s="1"/>
  <c r="AG262" i="2"/>
  <c r="W232" i="2"/>
  <c r="AR232" i="2" s="1"/>
  <c r="AT232" i="2" s="1"/>
  <c r="W133" i="2"/>
  <c r="AR133" i="2" s="1"/>
  <c r="AS133" i="2" s="1"/>
  <c r="P115" i="2"/>
  <c r="W129" i="2"/>
  <c r="AG138" i="2"/>
  <c r="AH209" i="2"/>
  <c r="AG133" i="2"/>
  <c r="AH210" i="2"/>
  <c r="AH273" i="2"/>
  <c r="P183" i="2"/>
  <c r="P175" i="2"/>
  <c r="P171" i="2"/>
  <c r="G140" i="2"/>
  <c r="I140" i="2" s="1"/>
  <c r="G292" i="2"/>
  <c r="I292" i="2" s="1"/>
  <c r="AH220" i="2"/>
  <c r="H197" i="2"/>
  <c r="AH186" i="2"/>
  <c r="AG115" i="2"/>
  <c r="G259" i="2"/>
  <c r="I259" i="2" s="1"/>
  <c r="W281" i="2"/>
  <c r="AR281" i="2" s="1"/>
  <c r="H205" i="2"/>
  <c r="P114" i="2"/>
  <c r="AG160" i="2"/>
  <c r="G137" i="2"/>
  <c r="H137" i="2" s="1"/>
  <c r="G146" i="2"/>
  <c r="H146" i="2" s="1"/>
  <c r="G294" i="2"/>
  <c r="H294" i="2" s="1"/>
  <c r="P126" i="2"/>
  <c r="AH284" i="2"/>
  <c r="G295" i="2"/>
  <c r="H295" i="2" s="1"/>
  <c r="H204" i="1"/>
  <c r="I204" i="1"/>
  <c r="W189" i="1"/>
  <c r="AR189" i="1" s="1"/>
  <c r="AT189" i="1" s="1"/>
  <c r="I224" i="1"/>
  <c r="P119" i="1"/>
  <c r="AL119" i="1" s="1"/>
  <c r="AN119" i="1" s="1"/>
  <c r="P135" i="1"/>
  <c r="AL135" i="1" s="1"/>
  <c r="AM135" i="1" s="1"/>
  <c r="G243" i="1"/>
  <c r="H243" i="1" s="1"/>
  <c r="AC187" i="1"/>
  <c r="AB147" i="1"/>
  <c r="H237" i="1"/>
  <c r="G132" i="1"/>
  <c r="H132" i="1" s="1"/>
  <c r="P156" i="1"/>
  <c r="P113" i="1"/>
  <c r="AL113" i="1" s="1"/>
  <c r="W168" i="1"/>
  <c r="AR168" i="1" s="1"/>
  <c r="AT168" i="1" s="1"/>
  <c r="G302" i="1"/>
  <c r="I302" i="1" s="1"/>
  <c r="G187" i="1"/>
  <c r="H187" i="1" s="1"/>
  <c r="AR173" i="1"/>
  <c r="AT173" i="1" s="1"/>
  <c r="W128" i="1"/>
  <c r="AR128" i="1" s="1"/>
  <c r="AT128" i="1" s="1"/>
  <c r="W297" i="1"/>
  <c r="AR297" i="1" s="1"/>
  <c r="AS297" i="1" s="1"/>
  <c r="P170" i="1"/>
  <c r="AL170" i="1" s="1"/>
  <c r="AM170" i="1" s="1"/>
  <c r="W293" i="1"/>
  <c r="AR293" i="1" s="1"/>
  <c r="AG232" i="1"/>
  <c r="AB230" i="1"/>
  <c r="P303" i="1"/>
  <c r="AL303" i="1" s="1"/>
  <c r="AN303" i="1" s="1"/>
  <c r="AH228" i="1"/>
  <c r="H241" i="1"/>
  <c r="H215" i="1"/>
  <c r="W290" i="1"/>
  <c r="AR290" i="1" s="1"/>
  <c r="AS290" i="1" s="1"/>
  <c r="P266" i="1"/>
  <c r="AL266" i="1" s="1"/>
  <c r="AN266" i="1" s="1"/>
  <c r="I236" i="1"/>
  <c r="AC239" i="1"/>
  <c r="AB173" i="1"/>
  <c r="P124" i="1"/>
  <c r="AL124" i="1" s="1"/>
  <c r="AN124" i="1" s="1"/>
  <c r="AR230" i="1"/>
  <c r="AS230" i="1" s="1"/>
  <c r="G281" i="1"/>
  <c r="I281" i="1" s="1"/>
  <c r="G242" i="1"/>
  <c r="I242" i="1" s="1"/>
  <c r="G134" i="1"/>
  <c r="H134" i="1" s="1"/>
  <c r="W118" i="1"/>
  <c r="AR118" i="1" s="1"/>
  <c r="AT118" i="1" s="1"/>
  <c r="W269" i="1"/>
  <c r="AR269" i="1" s="1"/>
  <c r="AT269" i="1" s="1"/>
  <c r="W278" i="1"/>
  <c r="AR278" i="1" s="1"/>
  <c r="W152" i="1"/>
  <c r="AR152" i="1" s="1"/>
  <c r="AR147" i="1"/>
  <c r="AS147" i="1" s="1"/>
  <c r="W158" i="1"/>
  <c r="AR158" i="1" s="1"/>
  <c r="AT158" i="1" s="1"/>
  <c r="W140" i="1"/>
  <c r="AR140" i="1" s="1"/>
  <c r="AT140" i="1" s="1"/>
  <c r="AH310" i="1"/>
  <c r="AH259" i="1"/>
  <c r="AH194" i="1"/>
  <c r="AR119" i="1"/>
  <c r="AS119" i="1" s="1"/>
  <c r="AH119" i="1"/>
  <c r="G203" i="2"/>
  <c r="H203" i="2" s="1"/>
  <c r="G186" i="2"/>
  <c r="I186" i="2" s="1"/>
  <c r="G213" i="2"/>
  <c r="I213" i="2" s="1"/>
  <c r="P122" i="1"/>
  <c r="AL122" i="1" s="1"/>
  <c r="P293" i="1"/>
  <c r="AL293" i="1" s="1"/>
  <c r="AM293" i="1" s="1"/>
  <c r="I302" i="2"/>
  <c r="H302" i="2"/>
  <c r="W175" i="2"/>
  <c r="AR175" i="2" s="1"/>
  <c r="AH189" i="2"/>
  <c r="AH314" i="2"/>
  <c r="G283" i="2"/>
  <c r="H283" i="2" s="1"/>
  <c r="G247" i="2"/>
  <c r="I247" i="2" s="1"/>
  <c r="G173" i="2"/>
  <c r="H173" i="2" s="1"/>
  <c r="AH263" i="2"/>
  <c r="G287" i="2"/>
  <c r="G187" i="2"/>
  <c r="H187" i="2" s="1"/>
  <c r="G176" i="2"/>
  <c r="I176" i="2" s="1"/>
  <c r="G120" i="2"/>
  <c r="I120" i="2" s="1"/>
  <c r="AG280" i="2"/>
  <c r="G126" i="2"/>
  <c r="I126" i="2" s="1"/>
  <c r="G228" i="2"/>
  <c r="I228" i="2" s="1"/>
  <c r="G293" i="2"/>
  <c r="I293" i="2" s="1"/>
  <c r="H205" i="1"/>
  <c r="I205" i="1"/>
  <c r="AC218" i="1"/>
  <c r="I162" i="1"/>
  <c r="H296" i="1"/>
  <c r="AC235" i="1"/>
  <c r="H184" i="1"/>
  <c r="W276" i="1"/>
  <c r="AR276" i="1" s="1"/>
  <c r="W265" i="1"/>
  <c r="AR265" i="1" s="1"/>
  <c r="AC162" i="1"/>
  <c r="W136" i="1"/>
  <c r="AR136" i="1" s="1"/>
  <c r="AB286" i="1"/>
  <c r="H293" i="1"/>
  <c r="AL252" i="1"/>
  <c r="AX252" i="1" s="1"/>
  <c r="AR218" i="1"/>
  <c r="AS218" i="1" s="1"/>
  <c r="G246" i="1"/>
  <c r="H246" i="1" s="1"/>
  <c r="W299" i="1"/>
  <c r="AR299" i="1" s="1"/>
  <c r="AS299" i="1" s="1"/>
  <c r="AB168" i="1"/>
  <c r="I251" i="1"/>
  <c r="AR245" i="1"/>
  <c r="AT245" i="1" s="1"/>
  <c r="AC245" i="1"/>
  <c r="AB247" i="1"/>
  <c r="AR169" i="1"/>
  <c r="AS169" i="1" s="1"/>
  <c r="G289" i="1"/>
  <c r="I289" i="1" s="1"/>
  <c r="AL139" i="1"/>
  <c r="AH191" i="1"/>
  <c r="AH211" i="1"/>
  <c r="AG115" i="1"/>
  <c r="AH189" i="1"/>
  <c r="AH159" i="1"/>
  <c r="P184" i="1"/>
  <c r="AL184" i="1" s="1"/>
  <c r="AM184" i="1" s="1"/>
  <c r="P181" i="1"/>
  <c r="AL181" i="1" s="1"/>
  <c r="P223" i="1"/>
  <c r="AL223" i="1" s="1"/>
  <c r="AN223" i="1" s="1"/>
  <c r="P222" i="1"/>
  <c r="AL222" i="1" s="1"/>
  <c r="P261" i="1"/>
  <c r="AL261" i="1" s="1"/>
  <c r="AM261" i="1" s="1"/>
  <c r="P129" i="1"/>
  <c r="AL129" i="1" s="1"/>
  <c r="AM129" i="1" s="1"/>
  <c r="P201" i="1"/>
  <c r="W180" i="1"/>
  <c r="AR180" i="1" s="1"/>
  <c r="AH293" i="1"/>
  <c r="AG253" i="1"/>
  <c r="P239" i="1"/>
  <c r="AL239" i="1" s="1"/>
  <c r="AM239" i="1" s="1"/>
  <c r="P232" i="1"/>
  <c r="G214" i="1"/>
  <c r="H299" i="1"/>
  <c r="G164" i="1"/>
  <c r="I164" i="1" s="1"/>
  <c r="AH145" i="1"/>
  <c r="AH220" i="1"/>
  <c r="AG277" i="1"/>
  <c r="AH144" i="1"/>
  <c r="AH118" i="1"/>
  <c r="AH142" i="1"/>
  <c r="AH222" i="1"/>
  <c r="AH174" i="1"/>
  <c r="AG190" i="1"/>
  <c r="AH137" i="1"/>
  <c r="AG300" i="1"/>
  <c r="AR235" i="1"/>
  <c r="AT235" i="1" s="1"/>
  <c r="AR142" i="1"/>
  <c r="AT142" i="1" s="1"/>
  <c r="AH264" i="1"/>
  <c r="AH288" i="1"/>
  <c r="AH307" i="1"/>
  <c r="P150" i="1"/>
  <c r="AL150" i="1" s="1"/>
  <c r="AM150" i="1" s="1"/>
  <c r="W228" i="1"/>
  <c r="AR228" i="1" s="1"/>
  <c r="AT228" i="1" s="1"/>
  <c r="H186" i="1"/>
  <c r="I222" i="1"/>
  <c r="I274" i="1"/>
  <c r="I221" i="1"/>
  <c r="H195" i="1"/>
  <c r="G288" i="1"/>
  <c r="H288" i="1" s="1"/>
  <c r="I278" i="1"/>
  <c r="I227" i="1"/>
  <c r="AH285" i="1"/>
  <c r="P251" i="1"/>
  <c r="AH236" i="1"/>
  <c r="P281" i="1"/>
  <c r="P220" i="1"/>
  <c r="AL220" i="1" s="1"/>
  <c r="AN220" i="1" s="1"/>
  <c r="W200" i="1"/>
  <c r="AR200" i="1" s="1"/>
  <c r="AT200" i="1" s="1"/>
  <c r="AG182" i="1"/>
  <c r="W267" i="1"/>
  <c r="AR267" i="1" s="1"/>
  <c r="AS267" i="1" s="1"/>
  <c r="P263" i="1"/>
  <c r="AL263" i="1" s="1"/>
  <c r="AM263" i="1" s="1"/>
  <c r="W233" i="1"/>
  <c r="AR233" i="1" s="1"/>
  <c r="AT233" i="1" s="1"/>
  <c r="P221" i="1"/>
  <c r="AL221" i="1" s="1"/>
  <c r="AM221" i="1" s="1"/>
  <c r="W292" i="1"/>
  <c r="AR292" i="1" s="1"/>
  <c r="AS292" i="1" s="1"/>
  <c r="W183" i="1"/>
  <c r="AR183" i="1" s="1"/>
  <c r="AS183" i="1" s="1"/>
  <c r="P164" i="1"/>
  <c r="P143" i="1"/>
  <c r="AL143" i="1" s="1"/>
  <c r="P148" i="1"/>
  <c r="AL148" i="1" s="1"/>
  <c r="P291" i="1"/>
  <c r="AL291" i="1" s="1"/>
  <c r="AN291" i="1" s="1"/>
  <c r="AH272" i="1"/>
  <c r="P292" i="1"/>
  <c r="AL292" i="1" s="1"/>
  <c r="AN292" i="1" s="1"/>
  <c r="W284" i="1"/>
  <c r="AR284" i="1" s="1"/>
  <c r="AS284" i="1" s="1"/>
  <c r="AG248" i="1"/>
  <c r="P242" i="1"/>
  <c r="P262" i="1"/>
  <c r="AL262" i="1" s="1"/>
  <c r="AM262" i="1" s="1"/>
  <c r="P161" i="1"/>
  <c r="AL161" i="1" s="1"/>
  <c r="AN161" i="1" s="1"/>
  <c r="W175" i="1"/>
  <c r="AR175" i="1" s="1"/>
  <c r="AS175" i="1" s="1"/>
  <c r="P138" i="1"/>
  <c r="AL138" i="1" s="1"/>
  <c r="AH270" i="1"/>
  <c r="P165" i="1"/>
  <c r="AL165" i="1" s="1"/>
  <c r="AM165" i="1" s="1"/>
  <c r="AG155" i="1"/>
  <c r="P215" i="1"/>
  <c r="AL215" i="1" s="1"/>
  <c r="AM215" i="1" s="1"/>
  <c r="AG195" i="1"/>
  <c r="P188" i="1"/>
  <c r="AL188" i="1" s="1"/>
  <c r="AN188" i="1" s="1"/>
  <c r="P116" i="1"/>
  <c r="AL116" i="1" s="1"/>
  <c r="AN116" i="1" s="1"/>
  <c r="W253" i="1"/>
  <c r="AR253" i="1" s="1"/>
  <c r="AS253" i="1" s="1"/>
  <c r="W304" i="1"/>
  <c r="AR304" i="1" s="1"/>
  <c r="AS304" i="1" s="1"/>
  <c r="G287" i="1"/>
  <c r="I287" i="1" s="1"/>
  <c r="W286" i="1"/>
  <c r="AR286" i="1" s="1"/>
  <c r="AS286" i="1" s="1"/>
  <c r="H284" i="1"/>
  <c r="W248" i="1"/>
  <c r="AR248" i="1" s="1"/>
  <c r="AT248" i="1" s="1"/>
  <c r="P301" i="1"/>
  <c r="AL301" i="1" s="1"/>
  <c r="P172" i="1"/>
  <c r="AL172" i="1" s="1"/>
  <c r="AN172" i="1" s="1"/>
  <c r="AR134" i="1"/>
  <c r="AS134" i="1" s="1"/>
  <c r="AR236" i="1"/>
  <c r="AT236" i="1" s="1"/>
  <c r="AH166" i="1"/>
  <c r="P180" i="1"/>
  <c r="AL180" i="1" s="1"/>
  <c r="AN180" i="1" s="1"/>
  <c r="P195" i="1"/>
  <c r="AL195" i="1" s="1"/>
  <c r="G200" i="1"/>
  <c r="I200" i="1" s="1"/>
  <c r="W222" i="1"/>
  <c r="AR222" i="1" s="1"/>
  <c r="AS222" i="1" s="1"/>
  <c r="AH305" i="1"/>
  <c r="AB281" i="1"/>
  <c r="AB272" i="1"/>
  <c r="P157" i="1"/>
  <c r="AL157" i="1" s="1"/>
  <c r="AN157" i="1" s="1"/>
  <c r="AC174" i="1"/>
  <c r="P169" i="1"/>
  <c r="AL169" i="1" s="1"/>
  <c r="AM169" i="1" s="1"/>
  <c r="I250" i="1"/>
  <c r="AH269" i="1"/>
  <c r="I149" i="1"/>
  <c r="AB179" i="1"/>
  <c r="AR287" i="1"/>
  <c r="AS287" i="1" s="1"/>
  <c r="AH200" i="1"/>
  <c r="AC194" i="1"/>
  <c r="AR144" i="1"/>
  <c r="AS144" i="1" s="1"/>
  <c r="P177" i="1"/>
  <c r="W148" i="1"/>
  <c r="AR148" i="1" s="1"/>
  <c r="W239" i="1"/>
  <c r="AR239" i="1" s="1"/>
  <c r="AS239" i="1" s="1"/>
  <c r="P226" i="1"/>
  <c r="P149" i="1"/>
  <c r="AL149" i="1" s="1"/>
  <c r="AM149" i="1" s="1"/>
  <c r="W220" i="1"/>
  <c r="AR220" i="1" s="1"/>
  <c r="AS220" i="1" s="1"/>
  <c r="P217" i="1"/>
  <c r="P151" i="1"/>
  <c r="AL151" i="1" s="1"/>
  <c r="AM151" i="1" s="1"/>
  <c r="P173" i="1"/>
  <c r="AL173" i="1" s="1"/>
  <c r="W185" i="1"/>
  <c r="AR185" i="1" s="1"/>
  <c r="AS185" i="1" s="1"/>
  <c r="P134" i="1"/>
  <c r="P212" i="1"/>
  <c r="AL212" i="1" s="1"/>
  <c r="AX212" i="1" s="1"/>
  <c r="P175" i="1"/>
  <c r="AL175" i="1" s="1"/>
  <c r="AM175" i="1" s="1"/>
  <c r="P307" i="1"/>
  <c r="P130" i="1"/>
  <c r="AL130" i="1" s="1"/>
  <c r="AM130" i="1" s="1"/>
  <c r="AG233" i="1"/>
  <c r="AG276" i="1"/>
  <c r="AG225" i="1"/>
  <c r="AH284" i="1"/>
  <c r="W279" i="1"/>
  <c r="AR279" i="1" s="1"/>
  <c r="AS279" i="1" s="1"/>
  <c r="P133" i="1"/>
  <c r="P162" i="1"/>
  <c r="AL162" i="1" s="1"/>
  <c r="AH292" i="1"/>
  <c r="P155" i="1"/>
  <c r="AL155" i="1" s="1"/>
  <c r="AN155" i="1" s="1"/>
  <c r="P231" i="1"/>
  <c r="AH260" i="1"/>
  <c r="AL141" i="1"/>
  <c r="P225" i="1"/>
  <c r="AL225" i="1" s="1"/>
  <c r="AM225" i="1" s="1"/>
  <c r="W308" i="1"/>
  <c r="AR308" i="1" s="1"/>
  <c r="P295" i="1"/>
  <c r="AL295" i="1" s="1"/>
  <c r="AM295" i="1" s="1"/>
  <c r="P168" i="1"/>
  <c r="AL168" i="1" s="1"/>
  <c r="P193" i="1"/>
  <c r="AL193" i="1" s="1"/>
  <c r="AM193" i="1" s="1"/>
  <c r="P241" i="1"/>
  <c r="AL241" i="1" s="1"/>
  <c r="AM241" i="1" s="1"/>
  <c r="P152" i="1"/>
  <c r="P137" i="1"/>
  <c r="W302" i="1"/>
  <c r="AR302" i="1" s="1"/>
  <c r="AS302" i="1" s="1"/>
  <c r="W201" i="1"/>
  <c r="AR201" i="1" s="1"/>
  <c r="AT201" i="1" s="1"/>
  <c r="P271" i="1"/>
  <c r="AL271" i="1" s="1"/>
  <c r="AM271" i="1" s="1"/>
  <c r="P187" i="1"/>
  <c r="AL187" i="1" s="1"/>
  <c r="P230" i="1"/>
  <c r="P208" i="1"/>
  <c r="AL208" i="1" s="1"/>
  <c r="AM208" i="1" s="1"/>
  <c r="P294" i="1"/>
  <c r="AL294" i="1" s="1"/>
  <c r="AN294" i="1" s="1"/>
  <c r="P167" i="1"/>
  <c r="AL167" i="1" s="1"/>
  <c r="AM167" i="1" s="1"/>
  <c r="P191" i="1"/>
  <c r="AL191" i="1" s="1"/>
  <c r="P128" i="1"/>
  <c r="P297" i="2"/>
  <c r="AL297" i="2" s="1"/>
  <c r="AN297" i="2" s="1"/>
  <c r="W171" i="2"/>
  <c r="AR171" i="2" s="1"/>
  <c r="G115" i="2"/>
  <c r="G229" i="2"/>
  <c r="H229" i="2" s="1"/>
  <c r="G129" i="2"/>
  <c r="H129" i="2" s="1"/>
  <c r="G306" i="2"/>
  <c r="I306" i="2" s="1"/>
  <c r="G263" i="2"/>
  <c r="G171" i="2"/>
  <c r="I171" i="2" s="1"/>
  <c r="W140" i="2"/>
  <c r="AR140" i="2" s="1"/>
  <c r="AT140" i="2" s="1"/>
  <c r="W256" i="2"/>
  <c r="AR256" i="2" s="1"/>
  <c r="AT256" i="2" s="1"/>
  <c r="P133" i="2"/>
  <c r="AL133" i="2" s="1"/>
  <c r="AM133" i="2" s="1"/>
  <c r="G231" i="2"/>
  <c r="I231" i="2" s="1"/>
  <c r="G250" i="2"/>
  <c r="I250" i="2" s="1"/>
  <c r="P198" i="2"/>
  <c r="AH170" i="2"/>
  <c r="AG148" i="2"/>
  <c r="G131" i="2"/>
  <c r="I131" i="2" s="1"/>
  <c r="AG123" i="2"/>
  <c r="G134" i="2"/>
  <c r="AL134" i="2" s="1"/>
  <c r="AG136" i="2"/>
  <c r="G147" i="2"/>
  <c r="I147" i="2" s="1"/>
  <c r="G163" i="2"/>
  <c r="I163" i="2" s="1"/>
  <c r="G211" i="2"/>
  <c r="AG245" i="2"/>
  <c r="G242" i="2"/>
  <c r="I242" i="2" s="1"/>
  <c r="AL275" i="2"/>
  <c r="AM275" i="2" s="1"/>
  <c r="AH145" i="2"/>
  <c r="AH183" i="2"/>
  <c r="I275" i="2"/>
  <c r="G254" i="2"/>
  <c r="H254" i="2" s="1"/>
  <c r="G230" i="2"/>
  <c r="I230" i="2" s="1"/>
  <c r="P118" i="2"/>
  <c r="AL118" i="2" s="1"/>
  <c r="AG266" i="2"/>
  <c r="AG216" i="2"/>
  <c r="G245" i="2"/>
  <c r="I245" i="2" s="1"/>
  <c r="P140" i="2"/>
  <c r="P129" i="2"/>
  <c r="P170" i="2"/>
  <c r="AL170" i="2" s="1"/>
  <c r="W121" i="2"/>
  <c r="W117" i="2"/>
  <c r="AR117" i="2" s="1"/>
  <c r="AT117" i="2" s="1"/>
  <c r="P271" i="2"/>
  <c r="AL271" i="2" s="1"/>
  <c r="AM271" i="2" s="1"/>
  <c r="P125" i="2"/>
  <c r="AL125" i="2" s="1"/>
  <c r="AM125" i="2" s="1"/>
  <c r="P250" i="2"/>
  <c r="G257" i="2"/>
  <c r="I257" i="2" s="1"/>
  <c r="G265" i="2"/>
  <c r="I265" i="2" s="1"/>
  <c r="G252" i="2"/>
  <c r="H252" i="2" s="1"/>
  <c r="G238" i="2"/>
  <c r="H238" i="2" s="1"/>
  <c r="G175" i="2"/>
  <c r="G220" i="2"/>
  <c r="H220" i="2" s="1"/>
  <c r="G273" i="2"/>
  <c r="H273" i="2" s="1"/>
  <c r="H221" i="2"/>
  <c r="I221" i="2"/>
  <c r="AG117" i="2"/>
  <c r="P229" i="2"/>
  <c r="P197" i="2"/>
  <c r="AL197" i="2" s="1"/>
  <c r="AN197" i="2" s="1"/>
  <c r="AG126" i="2"/>
  <c r="G143" i="2"/>
  <c r="H143" i="2" s="1"/>
  <c r="AG301" i="2"/>
  <c r="AH256" i="2"/>
  <c r="AG231" i="2"/>
  <c r="AG234" i="2"/>
  <c r="G144" i="2"/>
  <c r="H144" i="2" s="1"/>
  <c r="G208" i="2"/>
  <c r="I208" i="2" s="1"/>
  <c r="G201" i="2"/>
  <c r="H201" i="2" s="1"/>
  <c r="G243" i="2"/>
  <c r="I243" i="2" s="1"/>
  <c r="AH137" i="2"/>
  <c r="AG306" i="2"/>
  <c r="G150" i="2"/>
  <c r="I150" i="2" s="1"/>
  <c r="G244" i="2"/>
  <c r="I244" i="2" s="1"/>
  <c r="W146" i="2"/>
  <c r="AR146" i="2" s="1"/>
  <c r="AS146" i="2" s="1"/>
  <c r="W300" i="2"/>
  <c r="AR300" i="2" s="1"/>
  <c r="G267" i="2"/>
  <c r="H267" i="2" s="1"/>
  <c r="G183" i="2"/>
  <c r="H183" i="2" s="1"/>
  <c r="G189" i="2"/>
  <c r="H189" i="2" s="1"/>
  <c r="G233" i="2"/>
  <c r="I233" i="2" s="1"/>
  <c r="G193" i="2"/>
  <c r="H193" i="2" s="1"/>
  <c r="G182" i="2"/>
  <c r="I182" i="2" s="1"/>
  <c r="G135" i="2"/>
  <c r="G196" i="2"/>
  <c r="I196" i="2" s="1"/>
  <c r="G180" i="2"/>
  <c r="I180" i="2" s="1"/>
  <c r="G290" i="2"/>
  <c r="H290" i="2" s="1"/>
  <c r="G281" i="2"/>
  <c r="I281" i="2" s="1"/>
  <c r="G222" i="2"/>
  <c r="H222" i="2" s="1"/>
  <c r="AB142" i="1"/>
  <c r="AC142" i="1"/>
  <c r="P277" i="1"/>
  <c r="AL277" i="1" s="1"/>
  <c r="P300" i="2"/>
  <c r="W271" i="2"/>
  <c r="AR271" i="2" s="1"/>
  <c r="AT271" i="2" s="1"/>
  <c r="P138" i="2"/>
  <c r="P301" i="2"/>
  <c r="AL301" i="2" s="1"/>
  <c r="P235" i="2"/>
  <c r="AL235" i="2" s="1"/>
  <c r="P308" i="2"/>
  <c r="AL308" i="2" s="1"/>
  <c r="AM308" i="2" s="1"/>
  <c r="W297" i="2"/>
  <c r="AR297" i="2" s="1"/>
  <c r="P207" i="2"/>
  <c r="W269" i="2"/>
  <c r="AR269" i="2" s="1"/>
  <c r="AT269" i="2" s="1"/>
  <c r="P234" i="2"/>
  <c r="P131" i="2"/>
  <c r="P213" i="2"/>
  <c r="AH146" i="2"/>
  <c r="G161" i="2"/>
  <c r="H161" i="2" s="1"/>
  <c r="W238" i="2"/>
  <c r="AR238" i="2" s="1"/>
  <c r="W132" i="2"/>
  <c r="AR132" i="2" s="1"/>
  <c r="W123" i="2"/>
  <c r="AR123" i="2" s="1"/>
  <c r="AT123" i="2" s="1"/>
  <c r="W162" i="2"/>
  <c r="AR162" i="2" s="1"/>
  <c r="AS162" i="2" s="1"/>
  <c r="P313" i="2"/>
  <c r="AL313" i="2" s="1"/>
  <c r="AM313" i="2" s="1"/>
  <c r="W124" i="2"/>
  <c r="AR124" i="2" s="1"/>
  <c r="G181" i="2"/>
  <c r="H181" i="2" s="1"/>
  <c r="G260" i="2"/>
  <c r="I260" i="2" s="1"/>
  <c r="G154" i="2"/>
  <c r="H154" i="2" s="1"/>
  <c r="AG308" i="2"/>
  <c r="AG207" i="2"/>
  <c r="AG286" i="2"/>
  <c r="AH177" i="2"/>
  <c r="AG172" i="2"/>
  <c r="G227" i="2"/>
  <c r="I227" i="2" s="1"/>
  <c r="G234" i="2"/>
  <c r="G239" i="2"/>
  <c r="H239" i="2" s="1"/>
  <c r="G216" i="2"/>
  <c r="H216" i="2" s="1"/>
  <c r="G149" i="2"/>
  <c r="I149" i="2" s="1"/>
  <c r="G169" i="2"/>
  <c r="I169" i="2" s="1"/>
  <c r="AG243" i="2"/>
  <c r="H291" i="2"/>
  <c r="AG241" i="2"/>
  <c r="P204" i="2"/>
  <c r="AL204" i="2" s="1"/>
  <c r="AM204" i="2" s="1"/>
  <c r="I199" i="2"/>
  <c r="W130" i="2"/>
  <c r="AR130" i="2" s="1"/>
  <c r="AT130" i="2" s="1"/>
  <c r="AH294" i="2"/>
  <c r="G251" i="2"/>
  <c r="H251" i="2" s="1"/>
  <c r="G178" i="2"/>
  <c r="H178" i="2" s="1"/>
  <c r="G284" i="2"/>
  <c r="H284" i="2" s="1"/>
  <c r="G272" i="2"/>
  <c r="H272" i="2" s="1"/>
  <c r="G256" i="2"/>
  <c r="I256" i="2" s="1"/>
  <c r="G270" i="2"/>
  <c r="I270" i="2" s="1"/>
  <c r="G121" i="2"/>
  <c r="I121" i="2" s="1"/>
  <c r="P148" i="2"/>
  <c r="AL148" i="2" s="1"/>
  <c r="P199" i="2"/>
  <c r="AL199" i="2" s="1"/>
  <c r="AN199" i="2" s="1"/>
  <c r="W213" i="2"/>
  <c r="AR213" i="2" s="1"/>
  <c r="AT213" i="2" s="1"/>
  <c r="P130" i="2"/>
  <c r="G159" i="2"/>
  <c r="H159" i="2" s="1"/>
  <c r="P177" i="2"/>
  <c r="AH202" i="2"/>
  <c r="AH246" i="2"/>
  <c r="G166" i="2"/>
  <c r="H166" i="2" s="1"/>
  <c r="AG292" i="2"/>
  <c r="G127" i="2"/>
  <c r="I127" i="2" s="1"/>
  <c r="P303" i="2"/>
  <c r="AL303" i="2" s="1"/>
  <c r="AM303" i="2" s="1"/>
  <c r="AG130" i="2"/>
  <c r="AG194" i="2"/>
  <c r="AG247" i="2"/>
  <c r="G177" i="2"/>
  <c r="I177" i="2" s="1"/>
  <c r="G195" i="2"/>
  <c r="H195" i="2" s="1"/>
  <c r="G206" i="2"/>
  <c r="G296" i="2"/>
  <c r="I296" i="2" s="1"/>
  <c r="W308" i="2"/>
  <c r="AR308" i="2" s="1"/>
  <c r="AT308" i="2" s="1"/>
  <c r="W303" i="2"/>
  <c r="AR303" i="2" s="1"/>
  <c r="AS303" i="2" s="1"/>
  <c r="P191" i="2"/>
  <c r="AL191" i="2" s="1"/>
  <c r="AM191" i="2" s="1"/>
  <c r="P287" i="2"/>
  <c r="AL287" i="2" s="1"/>
  <c r="AM287" i="2" s="1"/>
  <c r="W243" i="2"/>
  <c r="AR243" i="2" s="1"/>
  <c r="AT243" i="2" s="1"/>
  <c r="W208" i="2"/>
  <c r="AR208" i="2" s="1"/>
  <c r="G156" i="2"/>
  <c r="I156" i="2" s="1"/>
  <c r="W288" i="1"/>
  <c r="AR288" i="1" s="1"/>
  <c r="AT288" i="1" s="1"/>
  <c r="W305" i="1"/>
  <c r="AR305" i="1" s="1"/>
  <c r="AS305" i="1" s="1"/>
  <c r="P310" i="1"/>
  <c r="AL310" i="1" s="1"/>
  <c r="P297" i="1"/>
  <c r="AL297" i="1" s="1"/>
  <c r="AN297" i="1" s="1"/>
  <c r="W277" i="1"/>
  <c r="AR277" i="1" s="1"/>
  <c r="AS277" i="1" s="1"/>
  <c r="W159" i="1"/>
  <c r="AR159" i="1" s="1"/>
  <c r="AS159" i="1" s="1"/>
  <c r="W172" i="1"/>
  <c r="AR172" i="1" s="1"/>
  <c r="AT172" i="1" s="1"/>
  <c r="W211" i="1"/>
  <c r="AR211" i="1" s="1"/>
  <c r="AT211" i="1" s="1"/>
  <c r="P166" i="1"/>
  <c r="AL166" i="1" s="1"/>
  <c r="AM166" i="1" s="1"/>
  <c r="P132" i="1"/>
  <c r="W285" i="1"/>
  <c r="AR285" i="1" s="1"/>
  <c r="W280" i="1"/>
  <c r="AR280" i="1" s="1"/>
  <c r="W289" i="1"/>
  <c r="AR289" i="1" s="1"/>
  <c r="AS289" i="1" s="1"/>
  <c r="G125" i="1"/>
  <c r="I125" i="1" s="1"/>
  <c r="AR259" i="1"/>
  <c r="AS259" i="1" s="1"/>
  <c r="P283" i="1"/>
  <c r="AL283" i="1" s="1"/>
  <c r="P282" i="1"/>
  <c r="AL282" i="1" s="1"/>
  <c r="AN282" i="1" s="1"/>
  <c r="W270" i="1"/>
  <c r="AR270" i="1" s="1"/>
  <c r="AT270" i="1" s="1"/>
  <c r="P233" i="1"/>
  <c r="P146" i="1"/>
  <c r="AL146" i="1" s="1"/>
  <c r="AN146" i="1" s="1"/>
  <c r="P183" i="1"/>
  <c r="AL183" i="1" s="1"/>
  <c r="AN183" i="1" s="1"/>
  <c r="P147" i="1"/>
  <c r="AL147" i="1" s="1"/>
  <c r="AN147" i="1" s="1"/>
  <c r="P300" i="1"/>
  <c r="P117" i="1"/>
  <c r="AL117" i="1" s="1"/>
  <c r="P160" i="1"/>
  <c r="AL160" i="1" s="1"/>
  <c r="AN160" i="1" s="1"/>
  <c r="P274" i="1"/>
  <c r="AL274" i="1" s="1"/>
  <c r="P299" i="1"/>
  <c r="AL299" i="1" s="1"/>
  <c r="P265" i="1"/>
  <c r="AL265" i="1" s="1"/>
  <c r="AM265" i="1" s="1"/>
  <c r="P120" i="1"/>
  <c r="P227" i="1"/>
  <c r="AL227" i="1" s="1"/>
  <c r="P224" i="1"/>
  <c r="AL224" i="1" s="1"/>
  <c r="AM224" i="1" s="1"/>
  <c r="P178" i="1"/>
  <c r="AL178" i="1" s="1"/>
  <c r="P144" i="1"/>
  <c r="P269" i="1"/>
  <c r="AB240" i="1"/>
  <c r="AC190" i="1"/>
  <c r="AG271" i="1"/>
  <c r="AG168" i="1"/>
  <c r="P136" i="1"/>
  <c r="G210" i="1"/>
  <c r="H210" i="1" s="1"/>
  <c r="P202" i="1"/>
  <c r="H140" i="1"/>
  <c r="AC137" i="1"/>
  <c r="P219" i="1"/>
  <c r="G137" i="1"/>
  <c r="I137" i="1" s="1"/>
  <c r="AB163" i="1"/>
  <c r="G304" i="1"/>
  <c r="I304" i="1" s="1"/>
  <c r="AB271" i="1"/>
  <c r="AG210" i="1"/>
  <c r="AH163" i="1"/>
  <c r="AG296" i="1"/>
  <c r="AC264" i="1"/>
  <c r="AB300" i="1"/>
  <c r="G153" i="1"/>
  <c r="I153" i="1" s="1"/>
  <c r="P238" i="1"/>
  <c r="G152" i="1"/>
  <c r="AH268" i="1"/>
  <c r="AB225" i="1"/>
  <c r="P179" i="1"/>
  <c r="P268" i="1"/>
  <c r="AL268" i="1" s="1"/>
  <c r="AN268" i="1" s="1"/>
  <c r="P272" i="1"/>
  <c r="P278" i="1"/>
  <c r="AL278" i="1" s="1"/>
  <c r="AM278" i="1" s="1"/>
  <c r="H277" i="1"/>
  <c r="AR120" i="1"/>
  <c r="AS120" i="1" s="1"/>
  <c r="AB267" i="1"/>
  <c r="AC276" i="1"/>
  <c r="AH286" i="1"/>
  <c r="AB233" i="1"/>
  <c r="H178" i="1"/>
  <c r="AC115" i="1"/>
  <c r="AB238" i="1"/>
  <c r="AC133" i="1"/>
  <c r="P159" i="1"/>
  <c r="AL159" i="1" s="1"/>
  <c r="AN159" i="1" s="1"/>
  <c r="P256" i="1"/>
  <c r="AL256" i="1" s="1"/>
  <c r="AN256" i="1" s="1"/>
  <c r="P289" i="1"/>
  <c r="P304" i="1"/>
  <c r="P264" i="1"/>
  <c r="P306" i="1"/>
  <c r="AL306" i="1" s="1"/>
  <c r="P285" i="1"/>
  <c r="AL285" i="1" s="1"/>
  <c r="P286" i="1"/>
  <c r="AL286" i="1" s="1"/>
  <c r="P211" i="1"/>
  <c r="AL211" i="1" s="1"/>
  <c r="P204" i="1"/>
  <c r="AL204" i="1" s="1"/>
  <c r="AL186" i="1"/>
  <c r="AN186" i="1" s="1"/>
  <c r="P115" i="1"/>
  <c r="AL115" i="1" s="1"/>
  <c r="G308" i="1"/>
  <c r="I308" i="1" s="1"/>
  <c r="AG280" i="1"/>
  <c r="I209" i="1"/>
  <c r="I297" i="1"/>
  <c r="AB287" i="1"/>
  <c r="AC125" i="1"/>
  <c r="AG120" i="1"/>
  <c r="AH265" i="1"/>
  <c r="AH278" i="1"/>
  <c r="AG214" i="1"/>
  <c r="AB208" i="1"/>
  <c r="AC310" i="1"/>
  <c r="I231" i="1"/>
  <c r="I207" i="1"/>
  <c r="P182" i="1"/>
  <c r="AL182" i="1" s="1"/>
  <c r="AM182" i="1" s="1"/>
  <c r="AB268" i="1"/>
  <c r="AG202" i="1"/>
  <c r="H193" i="1"/>
  <c r="AH304" i="1"/>
  <c r="AC302" i="1"/>
  <c r="I228" i="1"/>
  <c r="AR214" i="1"/>
  <c r="AT214" i="1" s="1"/>
  <c r="AC278" i="1"/>
  <c r="AC159" i="1"/>
  <c r="H127" i="1"/>
  <c r="P213" i="1"/>
  <c r="P205" i="1"/>
  <c r="AL205" i="1" s="1"/>
  <c r="AN205" i="1" s="1"/>
  <c r="P276" i="1"/>
  <c r="AL276" i="1" s="1"/>
  <c r="W272" i="1"/>
  <c r="AR272" i="1" s="1"/>
  <c r="AS272" i="1" s="1"/>
  <c r="P302" i="1"/>
  <c r="P236" i="1"/>
  <c r="AL236" i="1" s="1"/>
  <c r="AM236" i="1" s="1"/>
  <c r="P279" i="1"/>
  <c r="AL279" i="1" s="1"/>
  <c r="P131" i="1"/>
  <c r="AL131" i="1" s="1"/>
  <c r="W294" i="1"/>
  <c r="AR294" i="1" s="1"/>
  <c r="AT294" i="1" s="1"/>
  <c r="P185" i="1"/>
  <c r="AL185" i="1" s="1"/>
  <c r="P234" i="1"/>
  <c r="AL234" i="1" s="1"/>
  <c r="P228" i="1"/>
  <c r="AL228" i="1" s="1"/>
  <c r="AN228" i="1" s="1"/>
  <c r="AC279" i="1"/>
  <c r="AR194" i="1"/>
  <c r="AT194" i="1" s="1"/>
  <c r="P171" i="1"/>
  <c r="P214" i="1"/>
  <c r="AL214" i="1" s="1"/>
  <c r="P209" i="1"/>
  <c r="AL209" i="1" s="1"/>
  <c r="AX209" i="1" s="1"/>
  <c r="P196" i="1"/>
  <c r="AL196" i="1" s="1"/>
  <c r="AR268" i="1"/>
  <c r="AS268" i="1" s="1"/>
  <c r="W153" i="1"/>
  <c r="AR153" i="1" s="1"/>
  <c r="AS153" i="1" s="1"/>
  <c r="P158" i="1"/>
  <c r="AL158" i="1" s="1"/>
  <c r="W202" i="1"/>
  <c r="AR202" i="1" s="1"/>
  <c r="AS202" i="1" s="1"/>
  <c r="G213" i="1"/>
  <c r="H213" i="1" s="1"/>
  <c r="H310" i="1"/>
  <c r="G305" i="1"/>
  <c r="I305" i="1" s="1"/>
  <c r="G280" i="1"/>
  <c r="W137" i="1"/>
  <c r="AR137" i="1" s="1"/>
  <c r="P194" i="1"/>
  <c r="G194" i="1"/>
  <c r="H194" i="1" s="1"/>
  <c r="P288" i="1"/>
  <c r="I177" i="1"/>
  <c r="AR307" i="1"/>
  <c r="AS307" i="1" s="1"/>
  <c r="P296" i="1"/>
  <c r="G133" i="1"/>
  <c r="H133" i="1" s="1"/>
  <c r="W125" i="1"/>
  <c r="AR125" i="1" s="1"/>
  <c r="AS125" i="1" s="1"/>
  <c r="P190" i="1"/>
  <c r="W163" i="1"/>
  <c r="AR163" i="1" s="1"/>
  <c r="AS163" i="1" s="1"/>
  <c r="AR240" i="1"/>
  <c r="AT240" i="1" s="1"/>
  <c r="I196" i="1"/>
  <c r="AB254" i="1"/>
  <c r="AB153" i="1"/>
  <c r="I235" i="1"/>
  <c r="AH133" i="1"/>
  <c r="P125" i="1"/>
  <c r="AC284" i="1"/>
  <c r="AG240" i="1"/>
  <c r="W296" i="1"/>
  <c r="AR296" i="1" s="1"/>
  <c r="AT296" i="1" s="1"/>
  <c r="P250" i="1"/>
  <c r="AL250" i="1" s="1"/>
  <c r="AN250" i="1" s="1"/>
  <c r="AH279" i="1"/>
  <c r="P154" i="1"/>
  <c r="AL154" i="1" s="1"/>
  <c r="W115" i="1"/>
  <c r="AR115" i="1" s="1"/>
  <c r="AS115" i="1" s="1"/>
  <c r="I151" i="1"/>
  <c r="H111" i="1"/>
  <c r="G300" i="1"/>
  <c r="H300" i="1" s="1"/>
  <c r="AR130" i="1"/>
  <c r="AT130" i="1" s="1"/>
  <c r="I291" i="1"/>
  <c r="H291" i="1"/>
  <c r="P200" i="1"/>
  <c r="P237" i="1"/>
  <c r="AL237" i="1" s="1"/>
  <c r="AN237" i="1" s="1"/>
  <c r="W234" i="1"/>
  <c r="AR234" i="1" s="1"/>
  <c r="AT234" i="1" s="1"/>
  <c r="P118" i="1"/>
  <c r="AL118" i="1" s="1"/>
  <c r="P176" i="1"/>
  <c r="AL176" i="1" s="1"/>
  <c r="AN176" i="1" s="1"/>
  <c r="G244" i="1"/>
  <c r="I244" i="1" s="1"/>
  <c r="P309" i="1"/>
  <c r="AL309" i="1" s="1"/>
  <c r="AN309" i="1" s="1"/>
  <c r="P284" i="1"/>
  <c r="AL284" i="1" s="1"/>
  <c r="AN284" i="1" s="1"/>
  <c r="G245" i="1"/>
  <c r="P253" i="1"/>
  <c r="W246" i="1"/>
  <c r="AR246" i="1" s="1"/>
  <c r="AS246" i="1" s="1"/>
  <c r="P258" i="1"/>
  <c r="AL258" i="1" s="1"/>
  <c r="P280" i="1"/>
  <c r="P257" i="1"/>
  <c r="AL257" i="1" s="1"/>
  <c r="W271" i="1"/>
  <c r="AR271" i="1" s="1"/>
  <c r="AS271" i="1" s="1"/>
  <c r="P240" i="1"/>
  <c r="G190" i="1"/>
  <c r="H190" i="1" s="1"/>
  <c r="W264" i="1"/>
  <c r="AR264" i="1" s="1"/>
  <c r="AS264" i="1" s="1"/>
  <c r="G144" i="1"/>
  <c r="G136" i="1"/>
  <c r="P305" i="1"/>
  <c r="G269" i="1"/>
  <c r="H269" i="1" s="1"/>
  <c r="P287" i="1"/>
  <c r="P290" i="1"/>
  <c r="AL290" i="1" s="1"/>
  <c r="AN290" i="1" s="1"/>
  <c r="P270" i="1"/>
  <c r="AL270" i="1" s="1"/>
  <c r="AN270" i="1" s="1"/>
  <c r="P267" i="1"/>
  <c r="AL267" i="1" s="1"/>
  <c r="W262" i="1"/>
  <c r="AR262" i="1" s="1"/>
  <c r="AT262" i="1" s="1"/>
  <c r="P235" i="1"/>
  <c r="AR227" i="1"/>
  <c r="AS227" i="1" s="1"/>
  <c r="AS224" i="1"/>
  <c r="AT224" i="1"/>
  <c r="I265" i="1"/>
  <c r="H265" i="1"/>
  <c r="I254" i="1"/>
  <c r="H254" i="1"/>
  <c r="I267" i="1"/>
  <c r="H267" i="1"/>
  <c r="H163" i="1"/>
  <c r="I163" i="1"/>
  <c r="I262" i="1"/>
  <c r="H262" i="1"/>
  <c r="I294" i="1"/>
  <c r="H294" i="1"/>
  <c r="AS258" i="1"/>
  <c r="H189" i="1"/>
  <c r="I246" i="1"/>
  <c r="AB182" i="1"/>
  <c r="AS170" i="1"/>
  <c r="AH308" i="1"/>
  <c r="AB202" i="1"/>
  <c r="AG208" i="1"/>
  <c r="AG188" i="1"/>
  <c r="AG176" i="1"/>
  <c r="AR133" i="1"/>
  <c r="AT133" i="1" s="1"/>
  <c r="I121" i="1"/>
  <c r="W232" i="1"/>
  <c r="AR232" i="1" s="1"/>
  <c r="AT232" i="1" s="1"/>
  <c r="P254" i="1"/>
  <c r="AL254" i="1" s="1"/>
  <c r="P153" i="1"/>
  <c r="P243" i="1"/>
  <c r="AL243" i="1" s="1"/>
  <c r="AN243" i="1" s="1"/>
  <c r="AH247" i="1"/>
  <c r="AB248" i="1"/>
  <c r="I234" i="1"/>
  <c r="I197" i="1"/>
  <c r="AG171" i="1"/>
  <c r="AH294" i="1"/>
  <c r="AR188" i="1"/>
  <c r="AS188" i="1" s="1"/>
  <c r="AR215" i="1"/>
  <c r="AR126" i="1"/>
  <c r="AT126" i="1" s="1"/>
  <c r="G272" i="1"/>
  <c r="P207" i="1"/>
  <c r="AL207" i="1" s="1"/>
  <c r="AR300" i="1"/>
  <c r="AS300" i="1" s="1"/>
  <c r="P145" i="1"/>
  <c r="G264" i="1"/>
  <c r="W191" i="1"/>
  <c r="AR191" i="1" s="1"/>
  <c r="AT191" i="1" s="1"/>
  <c r="AL121" i="1"/>
  <c r="AX121" i="1" s="1"/>
  <c r="AR129" i="1"/>
  <c r="AT129" i="1" s="1"/>
  <c r="I185" i="1"/>
  <c r="H185" i="1"/>
  <c r="W217" i="1"/>
  <c r="AR217" i="1" s="1"/>
  <c r="AT217" i="1" s="1"/>
  <c r="G217" i="1"/>
  <c r="AS209" i="1"/>
  <c r="W254" i="1"/>
  <c r="AR254" i="1" s="1"/>
  <c r="AS254" i="1" s="1"/>
  <c r="G202" i="1"/>
  <c r="P174" i="1"/>
  <c r="P199" i="1"/>
  <c r="AL199" i="1" s="1"/>
  <c r="AB289" i="1"/>
  <c r="AC289" i="1"/>
  <c r="AS205" i="1"/>
  <c r="H203" i="1"/>
  <c r="I203" i="1"/>
  <c r="AL203" i="1"/>
  <c r="AN203" i="1" s="1"/>
  <c r="I225" i="1"/>
  <c r="H225" i="1"/>
  <c r="I131" i="1"/>
  <c r="AS231" i="1"/>
  <c r="AL126" i="1"/>
  <c r="I126" i="1"/>
  <c r="H126" i="1"/>
  <c r="P210" i="1"/>
  <c r="W174" i="1"/>
  <c r="AR174" i="1" s="1"/>
  <c r="AT174" i="1" s="1"/>
  <c r="W210" i="1"/>
  <c r="AR210" i="1" s="1"/>
  <c r="AT210" i="1" s="1"/>
  <c r="G219" i="1"/>
  <c r="AG235" i="1"/>
  <c r="AH235" i="1"/>
  <c r="G248" i="1"/>
  <c r="AL248" i="1" s="1"/>
  <c r="G238" i="1"/>
  <c r="H211" i="1"/>
  <c r="I211" i="1"/>
  <c r="H191" i="1"/>
  <c r="I191" i="1"/>
  <c r="H150" i="1"/>
  <c r="I150" i="1"/>
  <c r="G307" i="1"/>
  <c r="G247" i="1"/>
  <c r="W187" i="1"/>
  <c r="AR187" i="1" s="1"/>
  <c r="W208" i="1"/>
  <c r="AR208" i="1" s="1"/>
  <c r="AT208" i="1" s="1"/>
  <c r="P246" i="1"/>
  <c r="P229" i="1"/>
  <c r="G233" i="1"/>
  <c r="AB262" i="1"/>
  <c r="AC262" i="1"/>
  <c r="AG262" i="1"/>
  <c r="AH262" i="1"/>
  <c r="P247" i="1"/>
  <c r="G240" i="1"/>
  <c r="W213" i="1"/>
  <c r="AR213" i="1" s="1"/>
  <c r="W190" i="1"/>
  <c r="AR190" i="1" s="1"/>
  <c r="AS190" i="1" s="1"/>
  <c r="W247" i="1"/>
  <c r="AR247" i="1" s="1"/>
  <c r="W255" i="1"/>
  <c r="AR255" i="1" s="1"/>
  <c r="AC255" i="1"/>
  <c r="AB255" i="1"/>
  <c r="P163" i="1"/>
  <c r="AL163" i="1" s="1"/>
  <c r="AM163" i="1" s="1"/>
  <c r="W171" i="1"/>
  <c r="AR171" i="1" s="1"/>
  <c r="AS171" i="1" s="1"/>
  <c r="G229" i="1"/>
  <c r="W238" i="1"/>
  <c r="AR238" i="1" s="1"/>
  <c r="AC136" i="1"/>
  <c r="AB136" i="1"/>
  <c r="W182" i="1"/>
  <c r="AR182" i="1" s="1"/>
  <c r="AT182" i="1" s="1"/>
  <c r="G255" i="1"/>
  <c r="AG179" i="1"/>
  <c r="AH179" i="1"/>
  <c r="W229" i="1"/>
  <c r="AR229" i="1" s="1"/>
  <c r="G145" i="1"/>
  <c r="AC152" i="1"/>
  <c r="AB152" i="1"/>
  <c r="G171" i="1"/>
  <c r="AH229" i="1"/>
  <c r="AG229" i="1"/>
  <c r="AH238" i="1"/>
  <c r="AG238" i="1"/>
  <c r="AB288" i="1"/>
  <c r="AC288" i="1"/>
  <c r="W179" i="1"/>
  <c r="AR179" i="1" s="1"/>
  <c r="W219" i="1"/>
  <c r="AR219" i="1" s="1"/>
  <c r="AG239" i="1"/>
  <c r="AH239" i="1"/>
  <c r="AH255" i="1"/>
  <c r="AG255" i="1"/>
  <c r="P255" i="1"/>
  <c r="AB144" i="1"/>
  <c r="AC144" i="1"/>
  <c r="AG136" i="1"/>
  <c r="AH136" i="1"/>
  <c r="G179" i="1"/>
  <c r="G174" i="1"/>
  <c r="I175" i="1"/>
  <c r="H175" i="1"/>
  <c r="H276" i="1"/>
  <c r="I276" i="1"/>
  <c r="H183" i="1"/>
  <c r="I183" i="1"/>
  <c r="H181" i="1"/>
  <c r="I181" i="1"/>
  <c r="H192" i="1"/>
  <c r="I192" i="1"/>
  <c r="H220" i="1"/>
  <c r="I220" i="1"/>
  <c r="AH177" i="1"/>
  <c r="AG177" i="1"/>
  <c r="AC291" i="1"/>
  <c r="AB291" i="1"/>
  <c r="P259" i="1"/>
  <c r="P245" i="1"/>
  <c r="AB126" i="1"/>
  <c r="AC126" i="1"/>
  <c r="AC148" i="1"/>
  <c r="AB148" i="1"/>
  <c r="AB130" i="1"/>
  <c r="AC130" i="1"/>
  <c r="AG153" i="1"/>
  <c r="AH153" i="1"/>
  <c r="AC192" i="1"/>
  <c r="AB192" i="1"/>
  <c r="AH185" i="1"/>
  <c r="AG185" i="1"/>
  <c r="H130" i="1"/>
  <c r="I130" i="1"/>
  <c r="AB132" i="1"/>
  <c r="AC132" i="1"/>
  <c r="AG213" i="1"/>
  <c r="AH213" i="1"/>
  <c r="AG251" i="1"/>
  <c r="AH251" i="1"/>
  <c r="AR192" i="1"/>
  <c r="W243" i="1"/>
  <c r="AR243" i="1" s="1"/>
  <c r="AG175" i="1"/>
  <c r="AH175" i="1"/>
  <c r="AH234" i="1"/>
  <c r="AG234" i="1"/>
  <c r="AG183" i="1"/>
  <c r="AH183" i="1"/>
  <c r="AC134" i="1"/>
  <c r="AB134" i="1"/>
  <c r="AG215" i="1"/>
  <c r="AH215" i="1"/>
  <c r="AB129" i="1"/>
  <c r="AC129" i="1"/>
  <c r="AR251" i="1"/>
  <c r="AH148" i="1"/>
  <c r="AG148" i="1"/>
  <c r="AB285" i="1"/>
  <c r="AC285" i="1"/>
  <c r="I290" i="1"/>
  <c r="H279" i="1"/>
  <c r="I182" i="1"/>
  <c r="H123" i="1"/>
  <c r="H148" i="1"/>
  <c r="I148" i="1"/>
  <c r="H258" i="1"/>
  <c r="I258" i="1"/>
  <c r="P189" i="2"/>
  <c r="G246" i="2"/>
  <c r="I246" i="2" s="1"/>
  <c r="G278" i="2"/>
  <c r="H278" i="2" s="1"/>
  <c r="H236" i="2"/>
  <c r="I236" i="2"/>
  <c r="H230" i="2"/>
  <c r="P267" i="2"/>
  <c r="W231" i="2"/>
  <c r="AR231" i="2" s="1"/>
  <c r="AS231" i="2" s="1"/>
  <c r="W230" i="2"/>
  <c r="AR230" i="2" s="1"/>
  <c r="P224" i="2"/>
  <c r="W309" i="2"/>
  <c r="AR309" i="2" s="1"/>
  <c r="AT309" i="2" s="1"/>
  <c r="P248" i="2"/>
  <c r="W235" i="2"/>
  <c r="AR235" i="2" s="1"/>
  <c r="W221" i="2"/>
  <c r="AR221" i="2" s="1"/>
  <c r="W205" i="2"/>
  <c r="AR205" i="2" s="1"/>
  <c r="P286" i="2"/>
  <c r="AL286" i="2" s="1"/>
  <c r="AN286" i="2" s="1"/>
  <c r="P172" i="2"/>
  <c r="P298" i="2"/>
  <c r="AL298" i="2" s="1"/>
  <c r="AM298" i="2" s="1"/>
  <c r="W255" i="2"/>
  <c r="AR255" i="2" s="1"/>
  <c r="AS255" i="2" s="1"/>
  <c r="G192" i="2"/>
  <c r="I192" i="2" s="1"/>
  <c r="P283" i="2"/>
  <c r="AG159" i="2"/>
  <c r="W158" i="2"/>
  <c r="AR158" i="2" s="1"/>
  <c r="AS158" i="2" s="1"/>
  <c r="W172" i="2"/>
  <c r="AR172" i="2" s="1"/>
  <c r="W298" i="2"/>
  <c r="AR298" i="2" s="1"/>
  <c r="G285" i="2"/>
  <c r="G198" i="2"/>
  <c r="H198" i="2" s="1"/>
  <c r="P258" i="2"/>
  <c r="AL258" i="2" s="1"/>
  <c r="W126" i="2"/>
  <c r="AR126" i="2" s="1"/>
  <c r="AT126" i="2" s="1"/>
  <c r="P132" i="2"/>
  <c r="P122" i="2"/>
  <c r="AL122" i="2" s="1"/>
  <c r="AN122" i="2" s="1"/>
  <c r="P210" i="2"/>
  <c r="W226" i="2"/>
  <c r="AR226" i="2" s="1"/>
  <c r="AT226" i="2" s="1"/>
  <c r="P128" i="2"/>
  <c r="W258" i="2"/>
  <c r="AR258" i="2" s="1"/>
  <c r="AT258" i="2" s="1"/>
  <c r="W273" i="2"/>
  <c r="AR273" i="2" s="1"/>
  <c r="AT273" i="2" s="1"/>
  <c r="G310" i="2"/>
  <c r="P123" i="2"/>
  <c r="AL123" i="2" s="1"/>
  <c r="AM123" i="2" s="1"/>
  <c r="W160" i="2"/>
  <c r="AR160" i="2" s="1"/>
  <c r="AT160" i="2" s="1"/>
  <c r="P273" i="2"/>
  <c r="P221" i="2"/>
  <c r="AL221" i="2" s="1"/>
  <c r="AN221" i="2" s="1"/>
  <c r="W222" i="2"/>
  <c r="AR222" i="2" s="1"/>
  <c r="P162" i="2"/>
  <c r="AL162" i="2" s="1"/>
  <c r="P274" i="2"/>
  <c r="AL274" i="2" s="1"/>
  <c r="AN274" i="2" s="1"/>
  <c r="W183" i="2"/>
  <c r="AR183" i="2" s="1"/>
  <c r="AT183" i="2" s="1"/>
  <c r="P230" i="2"/>
  <c r="AL230" i="2" s="1"/>
  <c r="AN230" i="2" s="1"/>
  <c r="W306" i="2"/>
  <c r="AR306" i="2" s="1"/>
  <c r="AT306" i="2" s="1"/>
  <c r="P284" i="2"/>
  <c r="P255" i="2"/>
  <c r="W118" i="2"/>
  <c r="AR118" i="2" s="1"/>
  <c r="AS118" i="2" s="1"/>
  <c r="W170" i="2"/>
  <c r="AR170" i="2" s="1"/>
  <c r="W122" i="2"/>
  <c r="AR122" i="2" s="1"/>
  <c r="W142" i="2"/>
  <c r="AR142" i="2" s="1"/>
  <c r="P160" i="2"/>
  <c r="AL160" i="2" s="1"/>
  <c r="W313" i="2"/>
  <c r="AR313" i="2" s="1"/>
  <c r="P120" i="2"/>
  <c r="W266" i="2"/>
  <c r="AR266" i="2" s="1"/>
  <c r="W220" i="2"/>
  <c r="AR220" i="2" s="1"/>
  <c r="AS220" i="2" s="1"/>
  <c r="W194" i="2"/>
  <c r="AR194" i="2" s="1"/>
  <c r="AT194" i="2" s="1"/>
  <c r="W131" i="2"/>
  <c r="AR131" i="2" s="1"/>
  <c r="AT131" i="2" s="1"/>
  <c r="W248" i="2"/>
  <c r="AR248" i="2" s="1"/>
  <c r="W181" i="2"/>
  <c r="AR181" i="2" s="1"/>
  <c r="AG151" i="2"/>
  <c r="G268" i="2"/>
  <c r="H268" i="2" s="1"/>
  <c r="P200" i="2"/>
  <c r="G261" i="2"/>
  <c r="H261" i="2" s="1"/>
  <c r="G241" i="2"/>
  <c r="G253" i="2"/>
  <c r="H253" i="2" s="1"/>
  <c r="G304" i="2"/>
  <c r="W114" i="2"/>
  <c r="AR114" i="2" s="1"/>
  <c r="AT114" i="2" s="1"/>
  <c r="P117" i="2"/>
  <c r="AL117" i="2" s="1"/>
  <c r="W152" i="2"/>
  <c r="AR152" i="2" s="1"/>
  <c r="P226" i="2"/>
  <c r="AL226" i="2" s="1"/>
  <c r="AM226" i="2" s="1"/>
  <c r="P146" i="2"/>
  <c r="W168" i="2"/>
  <c r="AR168" i="2" s="1"/>
  <c r="W274" i="2"/>
  <c r="AR274" i="2" s="1"/>
  <c r="AT274" i="2" s="1"/>
  <c r="P281" i="2"/>
  <c r="W314" i="2"/>
  <c r="AR314" i="2" s="1"/>
  <c r="AS314" i="2" s="1"/>
  <c r="P205" i="2"/>
  <c r="AL205" i="2" s="1"/>
  <c r="AN205" i="2" s="1"/>
  <c r="AH213" i="2"/>
  <c r="AG161" i="2"/>
  <c r="P173" i="2"/>
  <c r="H281" i="2"/>
  <c r="P142" i="2"/>
  <c r="AL142" i="2" s="1"/>
  <c r="AN142" i="2" s="1"/>
  <c r="W136" i="2"/>
  <c r="AR136" i="2" s="1"/>
  <c r="AS136" i="2" s="1"/>
  <c r="P152" i="2"/>
  <c r="AL152" i="2" s="1"/>
  <c r="W120" i="2"/>
  <c r="AR120" i="2" s="1"/>
  <c r="P292" i="2"/>
  <c r="AL292" i="2" s="1"/>
  <c r="AM292" i="2" s="1"/>
  <c r="P246" i="2"/>
  <c r="P220" i="2"/>
  <c r="P314" i="2"/>
  <c r="AL314" i="2" s="1"/>
  <c r="AN314" i="2" s="1"/>
  <c r="W305" i="2"/>
  <c r="AR305" i="2" s="1"/>
  <c r="W287" i="2"/>
  <c r="AR287" i="2" s="1"/>
  <c r="P212" i="2"/>
  <c r="AL212" i="2" s="1"/>
  <c r="AM212" i="2" s="1"/>
  <c r="G299" i="2"/>
  <c r="H299" i="2" s="1"/>
  <c r="P136" i="2"/>
  <c r="P168" i="2"/>
  <c r="AL168" i="2" s="1"/>
  <c r="AM168" i="2" s="1"/>
  <c r="W292" i="2"/>
  <c r="AR292" i="2" s="1"/>
  <c r="AT292" i="2" s="1"/>
  <c r="W216" i="2"/>
  <c r="AR216" i="2" s="1"/>
  <c r="AT216" i="2" s="1"/>
  <c r="W264" i="2"/>
  <c r="AR264" i="2" s="1"/>
  <c r="G280" i="2"/>
  <c r="H280" i="2" s="1"/>
  <c r="I206" i="2"/>
  <c r="H206" i="2"/>
  <c r="W286" i="2"/>
  <c r="AR286" i="2" s="1"/>
  <c r="AT286" i="2" s="1"/>
  <c r="P266" i="2"/>
  <c r="AL266" i="2" s="1"/>
  <c r="AN266" i="2" s="1"/>
  <c r="W250" i="2"/>
  <c r="AR250" i="2" s="1"/>
  <c r="AT250" i="2" s="1"/>
  <c r="P194" i="2"/>
  <c r="AL194" i="2" s="1"/>
  <c r="AM194" i="2" s="1"/>
  <c r="P216" i="2"/>
  <c r="G174" i="2"/>
  <c r="H174" i="2" s="1"/>
  <c r="W218" i="2"/>
  <c r="AR218" i="2" s="1"/>
  <c r="AS218" i="2" s="1"/>
  <c r="AH218" i="2"/>
  <c r="W246" i="2"/>
  <c r="AR246" i="2" s="1"/>
  <c r="AS246" i="2" s="1"/>
  <c r="P231" i="2"/>
  <c r="P215" i="2"/>
  <c r="AL215" i="2" s="1"/>
  <c r="AN215" i="2" s="1"/>
  <c r="W272" i="2"/>
  <c r="AR272" i="2" s="1"/>
  <c r="AT272" i="2" s="1"/>
  <c r="P256" i="2"/>
  <c r="W229" i="2"/>
  <c r="AR229" i="2" s="1"/>
  <c r="W197" i="2"/>
  <c r="AR197" i="2" s="1"/>
  <c r="W189" i="2"/>
  <c r="AR189" i="2" s="1"/>
  <c r="AT189" i="2" s="1"/>
  <c r="I313" i="2"/>
  <c r="H232" i="2"/>
  <c r="I308" i="2"/>
  <c r="W301" i="2"/>
  <c r="AR301" i="2" s="1"/>
  <c r="AT301" i="2" s="1"/>
  <c r="W198" i="2"/>
  <c r="AR198" i="2" s="1"/>
  <c r="P121" i="2"/>
  <c r="P309" i="2"/>
  <c r="P272" i="2"/>
  <c r="P243" i="2"/>
  <c r="W202" i="2"/>
  <c r="AR202" i="2" s="1"/>
  <c r="W154" i="2"/>
  <c r="AR154" i="2" s="1"/>
  <c r="G312" i="2"/>
  <c r="H312" i="2" s="1"/>
  <c r="W267" i="2"/>
  <c r="AR267" i="2" s="1"/>
  <c r="W245" i="2"/>
  <c r="AR245" i="2" s="1"/>
  <c r="AS245" i="2" s="1"/>
  <c r="W223" i="2"/>
  <c r="AR223" i="2" s="1"/>
  <c r="W215" i="2"/>
  <c r="AR215" i="2" s="1"/>
  <c r="W139" i="2"/>
  <c r="AR139" i="2" s="1"/>
  <c r="AT139" i="2" s="1"/>
  <c r="P145" i="2"/>
  <c r="AL145" i="2" s="1"/>
  <c r="AN145" i="2" s="1"/>
  <c r="P147" i="2"/>
  <c r="W155" i="2"/>
  <c r="AR155" i="2" s="1"/>
  <c r="W159" i="2"/>
  <c r="AR159" i="2" s="1"/>
  <c r="AT159" i="2" s="1"/>
  <c r="W161" i="2"/>
  <c r="AR161" i="2" s="1"/>
  <c r="AT161" i="2" s="1"/>
  <c r="P167" i="2"/>
  <c r="AL167" i="2" s="1"/>
  <c r="AM167" i="2" s="1"/>
  <c r="G184" i="2"/>
  <c r="I184" i="2" s="1"/>
  <c r="AR234" i="2"/>
  <c r="W259" i="2"/>
  <c r="AR259" i="2" s="1"/>
  <c r="P263" i="2"/>
  <c r="AL263" i="2" s="1"/>
  <c r="AN263" i="2" s="1"/>
  <c r="P188" i="2"/>
  <c r="G116" i="2"/>
  <c r="H116" i="2" s="1"/>
  <c r="G179" i="2"/>
  <c r="P295" i="2"/>
  <c r="W241" i="2"/>
  <c r="AR241" i="2" s="1"/>
  <c r="AT241" i="2" s="1"/>
  <c r="G277" i="2"/>
  <c r="AR129" i="2"/>
  <c r="AS129" i="2" s="1"/>
  <c r="G132" i="2"/>
  <c r="I132" i="2" s="1"/>
  <c r="I264" i="2"/>
  <c r="H264" i="2"/>
  <c r="AT210" i="2"/>
  <c r="AS210" i="2"/>
  <c r="I258" i="2"/>
  <c r="H258" i="2"/>
  <c r="AC114" i="2"/>
  <c r="AB114" i="2"/>
  <c r="AC162" i="2"/>
  <c r="AB162" i="2"/>
  <c r="AH238" i="2"/>
  <c r="AG238" i="2"/>
  <c r="AC274" i="2"/>
  <c r="AB274" i="2"/>
  <c r="AC148" i="2"/>
  <c r="AB148" i="2"/>
  <c r="AC142" i="2"/>
  <c r="AB142" i="2"/>
  <c r="AC152" i="2"/>
  <c r="AB152" i="2"/>
  <c r="AC140" i="2"/>
  <c r="AB140" i="2"/>
  <c r="AC123" i="2"/>
  <c r="AB123" i="2"/>
  <c r="AC210" i="2"/>
  <c r="AB210" i="2"/>
  <c r="AC136" i="2"/>
  <c r="AB136" i="2"/>
  <c r="AC125" i="2"/>
  <c r="AB125" i="2"/>
  <c r="AR128" i="2"/>
  <c r="AH128" i="2"/>
  <c r="AG128" i="2"/>
  <c r="AC128" i="2"/>
  <c r="AB128" i="2"/>
  <c r="H142" i="2"/>
  <c r="I142" i="2"/>
  <c r="H158" i="2"/>
  <c r="I158" i="2"/>
  <c r="H170" i="2"/>
  <c r="I170" i="2"/>
  <c r="AH223" i="2"/>
  <c r="AG223" i="2"/>
  <c r="AG297" i="2"/>
  <c r="AH297" i="2"/>
  <c r="AH259" i="2"/>
  <c r="AG259" i="2"/>
  <c r="AH206" i="2"/>
  <c r="AG206" i="2"/>
  <c r="AH229" i="2"/>
  <c r="AG229" i="2"/>
  <c r="AC301" i="2"/>
  <c r="AB301" i="2"/>
  <c r="AC303" i="2"/>
  <c r="AB303" i="2"/>
  <c r="AB267" i="2"/>
  <c r="AC267" i="2"/>
  <c r="AC245" i="2"/>
  <c r="AB245" i="2"/>
  <c r="P237" i="2"/>
  <c r="AC273" i="2"/>
  <c r="AB273" i="2"/>
  <c r="AC231" i="2"/>
  <c r="AB231" i="2"/>
  <c r="AC223" i="2"/>
  <c r="AB223" i="2"/>
  <c r="AC215" i="2"/>
  <c r="AB215" i="2"/>
  <c r="AB198" i="2"/>
  <c r="AC198" i="2"/>
  <c r="AC126" i="2"/>
  <c r="AB126" i="2"/>
  <c r="AC224" i="2"/>
  <c r="AB224" i="2"/>
  <c r="AH310" i="2"/>
  <c r="AG310" i="2"/>
  <c r="AG248" i="2"/>
  <c r="AH248" i="2"/>
  <c r="AH196" i="2"/>
  <c r="AG196" i="2"/>
  <c r="P306" i="2"/>
  <c r="P305" i="2"/>
  <c r="AC295" i="2"/>
  <c r="AB295" i="2"/>
  <c r="W284" i="2"/>
  <c r="AR284" i="2" s="1"/>
  <c r="AB264" i="2"/>
  <c r="AC264" i="2"/>
  <c r="P269" i="2"/>
  <c r="AC243" i="2"/>
  <c r="AB243" i="2"/>
  <c r="H235" i="2"/>
  <c r="I235" i="2"/>
  <c r="AC263" i="2"/>
  <c r="AB263" i="2"/>
  <c r="P238" i="2"/>
  <c r="AC213" i="2"/>
  <c r="AB213" i="2"/>
  <c r="W212" i="2"/>
  <c r="AR212" i="2" s="1"/>
  <c r="P186" i="2"/>
  <c r="AB222" i="2"/>
  <c r="AC222" i="2"/>
  <c r="G124" i="2"/>
  <c r="AC132" i="2"/>
  <c r="AB132" i="2"/>
  <c r="AB171" i="2"/>
  <c r="AC171" i="2"/>
  <c r="AC116" i="2"/>
  <c r="AB116" i="2"/>
  <c r="G130" i="2"/>
  <c r="I133" i="2"/>
  <c r="H133" i="2"/>
  <c r="AB137" i="2"/>
  <c r="AC137" i="2"/>
  <c r="AB139" i="2"/>
  <c r="AC139" i="2"/>
  <c r="AB141" i="2"/>
  <c r="AC141" i="2"/>
  <c r="P143" i="2"/>
  <c r="W145" i="2"/>
  <c r="AR145" i="2" s="1"/>
  <c r="W147" i="2"/>
  <c r="AR147" i="2" s="1"/>
  <c r="I153" i="2"/>
  <c r="H153" i="2"/>
  <c r="AH155" i="2"/>
  <c r="AG155" i="2"/>
  <c r="AB155" i="2"/>
  <c r="AC155" i="2"/>
  <c r="AB157" i="2"/>
  <c r="AC157" i="2"/>
  <c r="AB159" i="2"/>
  <c r="AC159" i="2"/>
  <c r="AB161" i="2"/>
  <c r="AC161" i="2"/>
  <c r="W163" i="2"/>
  <c r="AR163" i="2" s="1"/>
  <c r="I165" i="2"/>
  <c r="H165" i="2"/>
  <c r="AH169" i="2"/>
  <c r="AG169" i="2"/>
  <c r="AB169" i="2"/>
  <c r="AC169" i="2"/>
  <c r="AH233" i="2"/>
  <c r="AG233" i="2"/>
  <c r="AH253" i="2"/>
  <c r="AG253" i="2"/>
  <c r="W310" i="2"/>
  <c r="AR310" i="2" s="1"/>
  <c r="W302" i="2"/>
  <c r="AR302" i="2" s="1"/>
  <c r="P311" i="2"/>
  <c r="W307" i="2"/>
  <c r="AR307" i="2" s="1"/>
  <c r="W288" i="2"/>
  <c r="AR288" i="2" s="1"/>
  <c r="W276" i="2"/>
  <c r="AR276" i="2" s="1"/>
  <c r="P268" i="2"/>
  <c r="W260" i="2"/>
  <c r="AR260" i="2" s="1"/>
  <c r="P285" i="2"/>
  <c r="W291" i="2"/>
  <c r="AR291" i="2" s="1"/>
  <c r="W253" i="2"/>
  <c r="AR253" i="2" s="1"/>
  <c r="W277" i="2"/>
  <c r="AR277" i="2" s="1"/>
  <c r="W247" i="2"/>
  <c r="AR247" i="2" s="1"/>
  <c r="P233" i="2"/>
  <c r="AL233" i="2" s="1"/>
  <c r="G225" i="2"/>
  <c r="AC217" i="2"/>
  <c r="AB217" i="2"/>
  <c r="G209" i="2"/>
  <c r="AC201" i="2"/>
  <c r="AB201" i="2"/>
  <c r="AB193" i="2"/>
  <c r="AC193" i="2"/>
  <c r="P185" i="2"/>
  <c r="W177" i="2"/>
  <c r="AR177" i="2" s="1"/>
  <c r="W196" i="2"/>
  <c r="AR196" i="2" s="1"/>
  <c r="P265" i="2"/>
  <c r="AB206" i="2"/>
  <c r="AC206" i="2"/>
  <c r="P174" i="2"/>
  <c r="P119" i="2"/>
  <c r="AL119" i="2" s="1"/>
  <c r="I303" i="2"/>
  <c r="H303" i="2"/>
  <c r="AC208" i="2"/>
  <c r="AB208" i="2"/>
  <c r="H286" i="2"/>
  <c r="I286" i="2"/>
  <c r="I266" i="2"/>
  <c r="H266" i="2"/>
  <c r="I226" i="2"/>
  <c r="H226" i="2"/>
  <c r="H219" i="2"/>
  <c r="P154" i="2"/>
  <c r="AH173" i="2"/>
  <c r="AG173" i="2"/>
  <c r="AC173" i="2"/>
  <c r="AB173" i="2"/>
  <c r="AC242" i="2"/>
  <c r="AB242" i="2"/>
  <c r="P176" i="2"/>
  <c r="AG179" i="2"/>
  <c r="AH179" i="2"/>
  <c r="AC156" i="2"/>
  <c r="AB156" i="2"/>
  <c r="W164" i="2"/>
  <c r="AR164" i="2" s="1"/>
  <c r="W184" i="2"/>
  <c r="AR184" i="2" s="1"/>
  <c r="P218" i="2"/>
  <c r="AL218" i="2" s="1"/>
  <c r="P279" i="2"/>
  <c r="AL279" i="2" s="1"/>
  <c r="H271" i="2"/>
  <c r="I271" i="2"/>
  <c r="P166" i="2"/>
  <c r="P182" i="2"/>
  <c r="W249" i="2"/>
  <c r="AR249" i="2" s="1"/>
  <c r="AC312" i="2"/>
  <c r="AB312" i="2"/>
  <c r="W304" i="2"/>
  <c r="AR304" i="2" s="1"/>
  <c r="W296" i="2"/>
  <c r="AR296" i="2" s="1"/>
  <c r="AB299" i="2"/>
  <c r="AC299" i="2"/>
  <c r="AB293" i="2"/>
  <c r="AC293" i="2"/>
  <c r="W290" i="2"/>
  <c r="AR290" i="2" s="1"/>
  <c r="P282" i="2"/>
  <c r="W278" i="2"/>
  <c r="AR278" i="2" s="1"/>
  <c r="W270" i="2"/>
  <c r="AR270" i="2" s="1"/>
  <c r="W262" i="2"/>
  <c r="AR262" i="2" s="1"/>
  <c r="P254" i="2"/>
  <c r="P289" i="2"/>
  <c r="W251" i="2"/>
  <c r="AR251" i="2" s="1"/>
  <c r="P261" i="2"/>
  <c r="AC241" i="2"/>
  <c r="AB241" i="2"/>
  <c r="W283" i="2"/>
  <c r="AR283" i="2" s="1"/>
  <c r="W257" i="2"/>
  <c r="AR257" i="2" s="1"/>
  <c r="W240" i="2"/>
  <c r="AR240" i="2" s="1"/>
  <c r="AC227" i="2"/>
  <c r="AB227" i="2"/>
  <c r="AH211" i="2"/>
  <c r="AG211" i="2"/>
  <c r="AC203" i="2"/>
  <c r="AB203" i="2"/>
  <c r="AC195" i="2"/>
  <c r="AB195" i="2"/>
  <c r="AB187" i="2"/>
  <c r="AC187" i="2"/>
  <c r="P179" i="2"/>
  <c r="W244" i="2"/>
  <c r="AR244" i="2" s="1"/>
  <c r="AB178" i="2"/>
  <c r="AC178" i="2"/>
  <c r="AB214" i="2"/>
  <c r="AC214" i="2"/>
  <c r="AC180" i="2"/>
  <c r="AB180" i="2"/>
  <c r="P127" i="2"/>
  <c r="W135" i="2"/>
  <c r="AR135" i="2" s="1"/>
  <c r="P236" i="2"/>
  <c r="AL236" i="2" s="1"/>
  <c r="I287" i="2"/>
  <c r="H287" i="2"/>
  <c r="H188" i="2"/>
  <c r="P190" i="2"/>
  <c r="P192" i="2"/>
  <c r="AC158" i="2"/>
  <c r="AB158" i="2"/>
  <c r="AC226" i="2"/>
  <c r="AB226" i="2"/>
  <c r="AT275" i="2"/>
  <c r="AS275" i="2"/>
  <c r="AH174" i="2"/>
  <c r="AG174" i="2"/>
  <c r="AB115" i="2"/>
  <c r="AC115" i="2"/>
  <c r="I117" i="2"/>
  <c r="H117" i="2"/>
  <c r="H122" i="2"/>
  <c r="I122" i="2"/>
  <c r="AC170" i="2"/>
  <c r="AB170" i="2"/>
  <c r="AB117" i="2"/>
  <c r="AC117" i="2"/>
  <c r="AC168" i="2"/>
  <c r="AB168" i="2"/>
  <c r="AC313" i="2"/>
  <c r="AB313" i="2"/>
  <c r="H160" i="2"/>
  <c r="I160" i="2"/>
  <c r="AG300" i="2"/>
  <c r="AH300" i="2"/>
  <c r="AG252" i="2"/>
  <c r="AH252" i="2"/>
  <c r="AH198" i="2"/>
  <c r="AG198" i="2"/>
  <c r="AH197" i="2"/>
  <c r="AG197" i="2"/>
  <c r="AC308" i="2"/>
  <c r="AB308" i="2"/>
  <c r="AB292" i="2"/>
  <c r="AC292" i="2"/>
  <c r="P245" i="2"/>
  <c r="W237" i="2"/>
  <c r="AR237" i="2" s="1"/>
  <c r="W199" i="2"/>
  <c r="AR199" i="2" s="1"/>
  <c r="AG175" i="2"/>
  <c r="AH175" i="2"/>
  <c r="AB230" i="2"/>
  <c r="AC230" i="2"/>
  <c r="G172" i="2"/>
  <c r="AC216" i="2"/>
  <c r="AB216" i="2"/>
  <c r="AC134" i="2"/>
  <c r="AB134" i="2"/>
  <c r="AH217" i="2"/>
  <c r="AG217" i="2"/>
  <c r="AH311" i="2"/>
  <c r="AG311" i="2"/>
  <c r="AH287" i="2"/>
  <c r="AG287" i="2"/>
  <c r="AH239" i="2"/>
  <c r="AG239" i="2"/>
  <c r="AH188" i="2"/>
  <c r="AG188" i="2"/>
  <c r="AC306" i="2"/>
  <c r="AB306" i="2"/>
  <c r="W295" i="2"/>
  <c r="AR295" i="2" s="1"/>
  <c r="P264" i="2"/>
  <c r="AL264" i="2" s="1"/>
  <c r="P259" i="2"/>
  <c r="AC269" i="2"/>
  <c r="AB269" i="2"/>
  <c r="AC235" i="2"/>
  <c r="AB235" i="2"/>
  <c r="W263" i="2"/>
  <c r="AR263" i="2" s="1"/>
  <c r="AB238" i="2"/>
  <c r="AC238" i="2"/>
  <c r="AC221" i="2"/>
  <c r="AB221" i="2"/>
  <c r="AG181" i="2"/>
  <c r="AH181" i="2"/>
  <c r="AC255" i="2"/>
  <c r="AB255" i="2"/>
  <c r="AB186" i="2"/>
  <c r="AC186" i="2"/>
  <c r="AC188" i="2"/>
  <c r="AB188" i="2"/>
  <c r="AC118" i="2"/>
  <c r="AB118" i="2"/>
  <c r="AR121" i="2"/>
  <c r="AH121" i="2"/>
  <c r="AG121" i="2"/>
  <c r="P116" i="2"/>
  <c r="H119" i="2"/>
  <c r="I119" i="2"/>
  <c r="P137" i="2"/>
  <c r="I139" i="2"/>
  <c r="H139" i="2"/>
  <c r="P141" i="2"/>
  <c r="AL141" i="2" s="1"/>
  <c r="AH143" i="2"/>
  <c r="AG143" i="2"/>
  <c r="AB143" i="2"/>
  <c r="AC143" i="2"/>
  <c r="AB145" i="2"/>
  <c r="AC145" i="2"/>
  <c r="AB147" i="2"/>
  <c r="AC147" i="2"/>
  <c r="W149" i="2"/>
  <c r="AR149" i="2" s="1"/>
  <c r="W151" i="2"/>
  <c r="AR151" i="2" s="1"/>
  <c r="W153" i="2"/>
  <c r="AR153" i="2" s="1"/>
  <c r="I155" i="2"/>
  <c r="P157" i="2"/>
  <c r="AL157" i="2" s="1"/>
  <c r="AH163" i="2"/>
  <c r="AG163" i="2"/>
  <c r="AB163" i="2"/>
  <c r="AC163" i="2"/>
  <c r="W165" i="2"/>
  <c r="AR165" i="2" s="1"/>
  <c r="W167" i="2"/>
  <c r="AR167" i="2" s="1"/>
  <c r="P169" i="2"/>
  <c r="P202" i="2"/>
  <c r="AH307" i="2"/>
  <c r="AG307" i="2"/>
  <c r="AH288" i="2"/>
  <c r="AG288" i="2"/>
  <c r="AC310" i="2"/>
  <c r="AB310" i="2"/>
  <c r="AB294" i="2"/>
  <c r="AC294" i="2"/>
  <c r="W311" i="2"/>
  <c r="AR311" i="2" s="1"/>
  <c r="AC307" i="2"/>
  <c r="AB307" i="2"/>
  <c r="AC280" i="2"/>
  <c r="AB280" i="2"/>
  <c r="P276" i="2"/>
  <c r="AL276" i="2" s="1"/>
  <c r="W268" i="2"/>
  <c r="AR268" i="2" s="1"/>
  <c r="AB252" i="2"/>
  <c r="AC252" i="2"/>
  <c r="W285" i="2"/>
  <c r="AR285" i="2" s="1"/>
  <c r="AC291" i="2"/>
  <c r="AB291" i="2"/>
  <c r="AC239" i="2"/>
  <c r="AB239" i="2"/>
  <c r="P277" i="2"/>
  <c r="P247" i="2"/>
  <c r="W233" i="2"/>
  <c r="AR233" i="2" s="1"/>
  <c r="AC225" i="2"/>
  <c r="AB225" i="2"/>
  <c r="P217" i="2"/>
  <c r="AL217" i="2" s="1"/>
  <c r="AC209" i="2"/>
  <c r="AB209" i="2"/>
  <c r="P201" i="2"/>
  <c r="W185" i="2"/>
  <c r="AR185" i="2" s="1"/>
  <c r="W228" i="2"/>
  <c r="AR228" i="2" s="1"/>
  <c r="P196" i="2"/>
  <c r="AB265" i="2"/>
  <c r="AC265" i="2"/>
  <c r="W174" i="2"/>
  <c r="AR174" i="2" s="1"/>
  <c r="AC119" i="2"/>
  <c r="AB119" i="2"/>
  <c r="AG208" i="2"/>
  <c r="AH208" i="2"/>
  <c r="I218" i="2"/>
  <c r="H218" i="2"/>
  <c r="AG176" i="2"/>
  <c r="AH176" i="2"/>
  <c r="AB176" i="2"/>
  <c r="AC176" i="2"/>
  <c r="AH156" i="2"/>
  <c r="AG156" i="2"/>
  <c r="P156" i="2"/>
  <c r="AC164" i="2"/>
  <c r="AB164" i="2"/>
  <c r="P184" i="2"/>
  <c r="W200" i="2"/>
  <c r="AR200" i="2" s="1"/>
  <c r="W279" i="2"/>
  <c r="AR279" i="2" s="1"/>
  <c r="H279" i="2"/>
  <c r="I279" i="2"/>
  <c r="W150" i="2"/>
  <c r="AR150" i="2" s="1"/>
  <c r="AH182" i="2"/>
  <c r="AG182" i="2"/>
  <c r="P249" i="2"/>
  <c r="AH312" i="2"/>
  <c r="AG312" i="2"/>
  <c r="AH304" i="2"/>
  <c r="AG304" i="2"/>
  <c r="AG296" i="2"/>
  <c r="AH296" i="2"/>
  <c r="AH299" i="2"/>
  <c r="AG299" i="2"/>
  <c r="H293" i="2"/>
  <c r="AH290" i="2"/>
  <c r="AG290" i="2"/>
  <c r="AH282" i="2"/>
  <c r="AG282" i="2"/>
  <c r="W282" i="2"/>
  <c r="AR282" i="2" s="1"/>
  <c r="AC278" i="2"/>
  <c r="AB278" i="2"/>
  <c r="AC270" i="2"/>
  <c r="AB270" i="2"/>
  <c r="AG254" i="2"/>
  <c r="AH254" i="2"/>
  <c r="W254" i="2"/>
  <c r="AR254" i="2" s="1"/>
  <c r="AB289" i="2"/>
  <c r="AC289" i="2"/>
  <c r="P251" i="2"/>
  <c r="AC261" i="2"/>
  <c r="AB261" i="2"/>
  <c r="P241" i="2"/>
  <c r="P257" i="2"/>
  <c r="P240" i="2"/>
  <c r="AL240" i="2" s="1"/>
  <c r="P227" i="2"/>
  <c r="AC219" i="2"/>
  <c r="AB219" i="2"/>
  <c r="AC211" i="2"/>
  <c r="AB211" i="2"/>
  <c r="P203" i="2"/>
  <c r="P195" i="2"/>
  <c r="P187" i="2"/>
  <c r="W179" i="2"/>
  <c r="AR179" i="2" s="1"/>
  <c r="AC244" i="2"/>
  <c r="AB244" i="2"/>
  <c r="AB204" i="2"/>
  <c r="AC204" i="2"/>
  <c r="AH214" i="2"/>
  <c r="AG214" i="2"/>
  <c r="AH180" i="2"/>
  <c r="AG180" i="2"/>
  <c r="W180" i="2"/>
  <c r="AR180" i="2" s="1"/>
  <c r="AH127" i="2"/>
  <c r="AG127" i="2"/>
  <c r="AC127" i="2"/>
  <c r="AB127" i="2"/>
  <c r="P135" i="2"/>
  <c r="AL135" i="2" s="1"/>
  <c r="W236" i="2"/>
  <c r="AR236" i="2" s="1"/>
  <c r="I212" i="2"/>
  <c r="H212" i="2"/>
  <c r="W144" i="2"/>
  <c r="AR144" i="2" s="1"/>
  <c r="AH190" i="2"/>
  <c r="AG190" i="2"/>
  <c r="AG192" i="2"/>
  <c r="AH192" i="2"/>
  <c r="AC192" i="2"/>
  <c r="AB192" i="2"/>
  <c r="AH122" i="2"/>
  <c r="AG122" i="2"/>
  <c r="AC122" i="2"/>
  <c r="AB122" i="2"/>
  <c r="AC232" i="2"/>
  <c r="AB232" i="2"/>
  <c r="AH120" i="2"/>
  <c r="AG120" i="2"/>
  <c r="I138" i="2"/>
  <c r="AG302" i="2"/>
  <c r="AH302" i="2"/>
  <c r="AG171" i="2"/>
  <c r="AH171" i="2"/>
  <c r="AB191" i="2"/>
  <c r="AC191" i="2"/>
  <c r="AB183" i="2"/>
  <c r="AC183" i="2"/>
  <c r="AB175" i="2"/>
  <c r="AC175" i="2"/>
  <c r="AB194" i="2"/>
  <c r="AC194" i="2"/>
  <c r="AC172" i="2"/>
  <c r="AB172" i="2"/>
  <c r="AC131" i="2"/>
  <c r="AB131" i="2"/>
  <c r="I301" i="2"/>
  <c r="H301" i="2"/>
  <c r="AH295" i="2"/>
  <c r="AG295" i="2"/>
  <c r="AG265" i="2"/>
  <c r="AH265" i="2"/>
  <c r="AH228" i="2"/>
  <c r="AG228" i="2"/>
  <c r="AG185" i="2"/>
  <c r="AH185" i="2"/>
  <c r="AC314" i="2"/>
  <c r="AB314" i="2"/>
  <c r="AB298" i="2"/>
  <c r="AC298" i="2"/>
  <c r="AC305" i="2"/>
  <c r="AB305" i="2"/>
  <c r="AC284" i="2"/>
  <c r="AB284" i="2"/>
  <c r="AC272" i="2"/>
  <c r="AB272" i="2"/>
  <c r="AB248" i="2"/>
  <c r="AC248" i="2"/>
  <c r="AC229" i="2"/>
  <c r="AB229" i="2"/>
  <c r="AC197" i="2"/>
  <c r="AB197" i="2"/>
  <c r="AB189" i="2"/>
  <c r="AC189" i="2"/>
  <c r="AB181" i="2"/>
  <c r="AC181" i="2"/>
  <c r="AB212" i="2"/>
  <c r="AC212" i="2"/>
  <c r="I191" i="2"/>
  <c r="H191" i="2"/>
  <c r="W116" i="2"/>
  <c r="AR116" i="2" s="1"/>
  <c r="I125" i="2"/>
  <c r="H125" i="2"/>
  <c r="I137" i="2"/>
  <c r="I141" i="2"/>
  <c r="H141" i="2"/>
  <c r="AH149" i="2"/>
  <c r="AG149" i="2"/>
  <c r="AB149" i="2"/>
  <c r="AC149" i="2"/>
  <c r="AB151" i="2"/>
  <c r="AC151" i="2"/>
  <c r="P153" i="2"/>
  <c r="AL153" i="2" s="1"/>
  <c r="I157" i="2"/>
  <c r="H157" i="2"/>
  <c r="P163" i="2"/>
  <c r="AL163" i="2" s="1"/>
  <c r="AH165" i="2"/>
  <c r="AG165" i="2"/>
  <c r="AB165" i="2"/>
  <c r="AC165" i="2"/>
  <c r="H169" i="2"/>
  <c r="AG291" i="2"/>
  <c r="AH291" i="2"/>
  <c r="AG260" i="2"/>
  <c r="AH260" i="2"/>
  <c r="AH205" i="2"/>
  <c r="AG205" i="2"/>
  <c r="AB302" i="2"/>
  <c r="AC302" i="2"/>
  <c r="P294" i="2"/>
  <c r="AC311" i="2"/>
  <c r="AB311" i="2"/>
  <c r="AC288" i="2"/>
  <c r="AB288" i="2"/>
  <c r="P280" i="2"/>
  <c r="AC276" i="2"/>
  <c r="AB276" i="2"/>
  <c r="AB260" i="2"/>
  <c r="AC260" i="2"/>
  <c r="P252" i="2"/>
  <c r="AL252" i="2" s="1"/>
  <c r="AC285" i="2"/>
  <c r="AB285" i="2"/>
  <c r="AC253" i="2"/>
  <c r="AB253" i="2"/>
  <c r="P239" i="2"/>
  <c r="AC277" i="2"/>
  <c r="AB277" i="2"/>
  <c r="H233" i="2"/>
  <c r="AH225" i="2"/>
  <c r="AG225" i="2"/>
  <c r="P225" i="2"/>
  <c r="W217" i="2"/>
  <c r="AR217" i="2" s="1"/>
  <c r="P209" i="2"/>
  <c r="W201" i="2"/>
  <c r="AR201" i="2" s="1"/>
  <c r="W193" i="2"/>
  <c r="AR193" i="2" s="1"/>
  <c r="AB177" i="2"/>
  <c r="AC177" i="2"/>
  <c r="P228" i="2"/>
  <c r="AB196" i="2"/>
  <c r="AC196" i="2"/>
  <c r="W206" i="2"/>
  <c r="AR206" i="2" s="1"/>
  <c r="AH119" i="2"/>
  <c r="AG119" i="2"/>
  <c r="I309" i="2"/>
  <c r="W242" i="2"/>
  <c r="AR242" i="2" s="1"/>
  <c r="AH293" i="2"/>
  <c r="AG293" i="2"/>
  <c r="AH164" i="2"/>
  <c r="AG164" i="2"/>
  <c r="P164" i="2"/>
  <c r="AB184" i="2"/>
  <c r="AC184" i="2"/>
  <c r="AC218" i="2"/>
  <c r="AB218" i="2"/>
  <c r="AH203" i="2"/>
  <c r="AG203" i="2"/>
  <c r="AC279" i="2"/>
  <c r="AB279" i="2"/>
  <c r="AH150" i="2"/>
  <c r="AG150" i="2"/>
  <c r="AC150" i="2"/>
  <c r="AB150" i="2"/>
  <c r="W166" i="2"/>
  <c r="AR166" i="2" s="1"/>
  <c r="AC182" i="2"/>
  <c r="AB182" i="2"/>
  <c r="AB249" i="2"/>
  <c r="AC249" i="2"/>
  <c r="AG242" i="2"/>
  <c r="AH242" i="2"/>
  <c r="W312" i="2"/>
  <c r="AR312" i="2" s="1"/>
  <c r="AC304" i="2"/>
  <c r="AB304" i="2"/>
  <c r="AB296" i="2"/>
  <c r="AC296" i="2"/>
  <c r="W299" i="2"/>
  <c r="AR299" i="2" s="1"/>
  <c r="P293" i="2"/>
  <c r="AC290" i="2"/>
  <c r="AB290" i="2"/>
  <c r="AH278" i="2"/>
  <c r="AG278" i="2"/>
  <c r="AH270" i="2"/>
  <c r="AG270" i="2"/>
  <c r="AB262" i="2"/>
  <c r="AC262" i="2"/>
  <c r="AH289" i="2"/>
  <c r="AG289" i="2"/>
  <c r="AB251" i="2"/>
  <c r="AC251" i="2"/>
  <c r="W261" i="2"/>
  <c r="AR261" i="2" s="1"/>
  <c r="AC283" i="2"/>
  <c r="AB283" i="2"/>
  <c r="AC257" i="2"/>
  <c r="AB257" i="2"/>
  <c r="AB240" i="2"/>
  <c r="AC240" i="2"/>
  <c r="W227" i="2"/>
  <c r="AR227" i="2" s="1"/>
  <c r="P219" i="2"/>
  <c r="P211" i="2"/>
  <c r="AL211" i="2" s="1"/>
  <c r="W203" i="2"/>
  <c r="AR203" i="2" s="1"/>
  <c r="W195" i="2"/>
  <c r="AR195" i="2" s="1"/>
  <c r="W187" i="2"/>
  <c r="AR187" i="2" s="1"/>
  <c r="AG244" i="2"/>
  <c r="AH244" i="2"/>
  <c r="AH204" i="2"/>
  <c r="AG204" i="2"/>
  <c r="P178" i="2"/>
  <c r="W214" i="2"/>
  <c r="AR214" i="2" s="1"/>
  <c r="AG135" i="2"/>
  <c r="AH135" i="2"/>
  <c r="AB135" i="2"/>
  <c r="AC135" i="2"/>
  <c r="AC236" i="2"/>
  <c r="AB236" i="2"/>
  <c r="H259" i="2"/>
  <c r="AC144" i="2"/>
  <c r="AB144" i="2"/>
  <c r="AC190" i="2"/>
  <c r="AB190" i="2"/>
  <c r="H148" i="2"/>
  <c r="I148" i="2"/>
  <c r="H162" i="2"/>
  <c r="I162" i="2"/>
  <c r="AH230" i="2"/>
  <c r="AG230" i="2"/>
  <c r="AB300" i="2"/>
  <c r="AC300" i="2"/>
  <c r="AC286" i="2"/>
  <c r="AB286" i="2"/>
  <c r="AB250" i="2"/>
  <c r="AC250" i="2"/>
  <c r="AH199" i="2"/>
  <c r="AG199" i="2"/>
  <c r="AC129" i="2"/>
  <c r="AB129" i="2"/>
  <c r="AC271" i="2"/>
  <c r="AB271" i="2"/>
  <c r="AC160" i="2"/>
  <c r="AB160" i="2"/>
  <c r="AC133" i="2"/>
  <c r="AB133" i="2"/>
  <c r="AC138" i="2"/>
  <c r="AB138" i="2"/>
  <c r="AC146" i="2"/>
  <c r="AB146" i="2"/>
  <c r="AC120" i="2"/>
  <c r="AB120" i="2"/>
  <c r="H123" i="2"/>
  <c r="I123" i="2"/>
  <c r="G128" i="2"/>
  <c r="H152" i="2"/>
  <c r="I152" i="2"/>
  <c r="H168" i="2"/>
  <c r="I168" i="2"/>
  <c r="H217" i="2"/>
  <c r="I217" i="2"/>
  <c r="AC234" i="2"/>
  <c r="AB234" i="2"/>
  <c r="AH305" i="2"/>
  <c r="AG305" i="2"/>
  <c r="AH281" i="2"/>
  <c r="AG281" i="2"/>
  <c r="AH267" i="2"/>
  <c r="AG267" i="2"/>
  <c r="AH222" i="2"/>
  <c r="AG222" i="2"/>
  <c r="AG193" i="2"/>
  <c r="AH193" i="2"/>
  <c r="AC297" i="2"/>
  <c r="AB297" i="2"/>
  <c r="AB266" i="2"/>
  <c r="AC266" i="2"/>
  <c r="AB258" i="2"/>
  <c r="AC258" i="2"/>
  <c r="AB281" i="2"/>
  <c r="AC281" i="2"/>
  <c r="AC237" i="2"/>
  <c r="AB237" i="2"/>
  <c r="AB246" i="2"/>
  <c r="AC246" i="2"/>
  <c r="AH215" i="2"/>
  <c r="AG215" i="2"/>
  <c r="AC207" i="2"/>
  <c r="AB207" i="2"/>
  <c r="AC199" i="2"/>
  <c r="AB199" i="2"/>
  <c r="AC220" i="2"/>
  <c r="AB220" i="2"/>
  <c r="AC121" i="2"/>
  <c r="AB121" i="2"/>
  <c r="I307" i="2"/>
  <c r="H307" i="2"/>
  <c r="AG298" i="2"/>
  <c r="AH298" i="2"/>
  <c r="AH276" i="2"/>
  <c r="AG276" i="2"/>
  <c r="AH212" i="2"/>
  <c r="AG212" i="2"/>
  <c r="AH221" i="2"/>
  <c r="AG221" i="2"/>
  <c r="AC309" i="2"/>
  <c r="AB309" i="2"/>
  <c r="AB287" i="2"/>
  <c r="AC287" i="2"/>
  <c r="AB256" i="2"/>
  <c r="AC256" i="2"/>
  <c r="AB259" i="2"/>
  <c r="AC259" i="2"/>
  <c r="AH235" i="2"/>
  <c r="AG235" i="2"/>
  <c r="AC205" i="2"/>
  <c r="AB205" i="2"/>
  <c r="P181" i="2"/>
  <c r="W186" i="2"/>
  <c r="AR186" i="2" s="1"/>
  <c r="P222" i="2"/>
  <c r="AL222" i="2" s="1"/>
  <c r="W188" i="2"/>
  <c r="AR188" i="2" s="1"/>
  <c r="AH124" i="2"/>
  <c r="AG124" i="2"/>
  <c r="AC124" i="2"/>
  <c r="AB124" i="2"/>
  <c r="AH132" i="2"/>
  <c r="AG132" i="2"/>
  <c r="AH116" i="2"/>
  <c r="AG116" i="2"/>
  <c r="AC130" i="2"/>
  <c r="AB130" i="2"/>
  <c r="W137" i="2"/>
  <c r="AR137" i="2" s="1"/>
  <c r="P139" i="2"/>
  <c r="AL139" i="2" s="1"/>
  <c r="W141" i="2"/>
  <c r="AR141" i="2" s="1"/>
  <c r="W143" i="2"/>
  <c r="AR143" i="2" s="1"/>
  <c r="I145" i="2"/>
  <c r="H145" i="2"/>
  <c r="P149" i="2"/>
  <c r="P151" i="2"/>
  <c r="AH153" i="2"/>
  <c r="AG153" i="2"/>
  <c r="AB153" i="2"/>
  <c r="AC153" i="2"/>
  <c r="P155" i="2"/>
  <c r="W157" i="2"/>
  <c r="AR157" i="2" s="1"/>
  <c r="P159" i="2"/>
  <c r="P161" i="2"/>
  <c r="P165" i="2"/>
  <c r="AL165" i="2" s="1"/>
  <c r="AH167" i="2"/>
  <c r="AG167" i="2"/>
  <c r="AB167" i="2"/>
  <c r="AC167" i="2"/>
  <c r="W169" i="2"/>
  <c r="AR169" i="2" s="1"/>
  <c r="AC202" i="2"/>
  <c r="AB202" i="2"/>
  <c r="AH277" i="2"/>
  <c r="AG277" i="2"/>
  <c r="AG264" i="2"/>
  <c r="AH264" i="2"/>
  <c r="P310" i="2"/>
  <c r="P302" i="2"/>
  <c r="AL302" i="2" s="1"/>
  <c r="W294" i="2"/>
  <c r="AR294" i="2" s="1"/>
  <c r="P307" i="2"/>
  <c r="AL307" i="2" s="1"/>
  <c r="P288" i="2"/>
  <c r="AL288" i="2" s="1"/>
  <c r="W280" i="2"/>
  <c r="AR280" i="2" s="1"/>
  <c r="AB268" i="2"/>
  <c r="AC268" i="2"/>
  <c r="P260" i="2"/>
  <c r="W252" i="2"/>
  <c r="AR252" i="2" s="1"/>
  <c r="P291" i="2"/>
  <c r="AL291" i="2" s="1"/>
  <c r="P253" i="2"/>
  <c r="W239" i="2"/>
  <c r="AR239" i="2" s="1"/>
  <c r="AC247" i="2"/>
  <c r="AB247" i="2"/>
  <c r="AC233" i="2"/>
  <c r="AB233" i="2"/>
  <c r="W225" i="2"/>
  <c r="AR225" i="2" s="1"/>
  <c r="W209" i="2"/>
  <c r="AR209" i="2" s="1"/>
  <c r="AB185" i="2"/>
  <c r="AC185" i="2"/>
  <c r="AB228" i="2"/>
  <c r="AC228" i="2"/>
  <c r="W265" i="2"/>
  <c r="AR265" i="2" s="1"/>
  <c r="P206" i="2"/>
  <c r="AL206" i="2" s="1"/>
  <c r="AC174" i="2"/>
  <c r="AB174" i="2"/>
  <c r="W119" i="2"/>
  <c r="AR119" i="2" s="1"/>
  <c r="H314" i="2"/>
  <c r="I314" i="2"/>
  <c r="P208" i="2"/>
  <c r="AH178" i="2"/>
  <c r="AG178" i="2"/>
  <c r="I298" i="2"/>
  <c r="H298" i="2"/>
  <c r="I202" i="2"/>
  <c r="AH154" i="2"/>
  <c r="AG154" i="2"/>
  <c r="AC154" i="2"/>
  <c r="AB154" i="2"/>
  <c r="W173" i="2"/>
  <c r="AR173" i="2" s="1"/>
  <c r="P242" i="2"/>
  <c r="W176" i="2"/>
  <c r="AR176" i="2" s="1"/>
  <c r="I263" i="2"/>
  <c r="H263" i="2"/>
  <c r="W156" i="2"/>
  <c r="AR156" i="2" s="1"/>
  <c r="AG184" i="2"/>
  <c r="AH184" i="2"/>
  <c r="AH200" i="2"/>
  <c r="AG200" i="2"/>
  <c r="AC200" i="2"/>
  <c r="AB200" i="2"/>
  <c r="AH279" i="2"/>
  <c r="AG279" i="2"/>
  <c r="G190" i="2"/>
  <c r="H211" i="2"/>
  <c r="I211" i="2"/>
  <c r="P150" i="2"/>
  <c r="AL150" i="2" s="1"/>
  <c r="AH166" i="2"/>
  <c r="AG166" i="2"/>
  <c r="AC166" i="2"/>
  <c r="AB166" i="2"/>
  <c r="W182" i="2"/>
  <c r="AR182" i="2" s="1"/>
  <c r="AG249" i="2"/>
  <c r="AH249" i="2"/>
  <c r="I312" i="2"/>
  <c r="P312" i="2"/>
  <c r="P304" i="2"/>
  <c r="P296" i="2"/>
  <c r="P299" i="2"/>
  <c r="W293" i="2"/>
  <c r="AR293" i="2" s="1"/>
  <c r="P290" i="2"/>
  <c r="AC282" i="2"/>
  <c r="AB282" i="2"/>
  <c r="P278" i="2"/>
  <c r="AL278" i="2" s="1"/>
  <c r="P270" i="2"/>
  <c r="P262" i="2"/>
  <c r="AB254" i="2"/>
  <c r="AC254" i="2"/>
  <c r="W289" i="2"/>
  <c r="AR289" i="2" s="1"/>
  <c r="AH251" i="2"/>
  <c r="AG251" i="2"/>
  <c r="AH261" i="2"/>
  <c r="AG261" i="2"/>
  <c r="AH283" i="2"/>
  <c r="AG283" i="2"/>
  <c r="AG257" i="2"/>
  <c r="AH257" i="2"/>
  <c r="AH240" i="2"/>
  <c r="AG240" i="2"/>
  <c r="AH227" i="2"/>
  <c r="AG227" i="2"/>
  <c r="AH219" i="2"/>
  <c r="AG219" i="2"/>
  <c r="W219" i="2"/>
  <c r="AR219" i="2" s="1"/>
  <c r="W211" i="2"/>
  <c r="AR211" i="2" s="1"/>
  <c r="AH195" i="2"/>
  <c r="AG195" i="2"/>
  <c r="AG187" i="2"/>
  <c r="AH187" i="2"/>
  <c r="AB179" i="2"/>
  <c r="AC179" i="2"/>
  <c r="P244" i="2"/>
  <c r="W204" i="2"/>
  <c r="AR204" i="2" s="1"/>
  <c r="W178" i="2"/>
  <c r="AR178" i="2" s="1"/>
  <c r="P214" i="2"/>
  <c r="P180" i="2"/>
  <c r="W127" i="2"/>
  <c r="AR127" i="2" s="1"/>
  <c r="H135" i="2"/>
  <c r="I135" i="2"/>
  <c r="AG236" i="2"/>
  <c r="AH236" i="2"/>
  <c r="I297" i="2"/>
  <c r="H297" i="2"/>
  <c r="I251" i="2"/>
  <c r="AH144" i="2"/>
  <c r="AG144" i="2"/>
  <c r="P144" i="2"/>
  <c r="W190" i="2"/>
  <c r="AR190" i="2" s="1"/>
  <c r="W192" i="2"/>
  <c r="AR192" i="2" s="1"/>
  <c r="AS311" i="1"/>
  <c r="AT311" i="1"/>
  <c r="AS123" i="1"/>
  <c r="AT123" i="1"/>
  <c r="AS263" i="1"/>
  <c r="AT263" i="1"/>
  <c r="I298" i="1"/>
  <c r="H298" i="1"/>
  <c r="AS127" i="1"/>
  <c r="AT127" i="1"/>
  <c r="AS138" i="1"/>
  <c r="AT138" i="1"/>
  <c r="H173" i="1"/>
  <c r="I173" i="1"/>
  <c r="I154" i="1"/>
  <c r="H154" i="1"/>
  <c r="AS131" i="1"/>
  <c r="AT131" i="1"/>
  <c r="I243" i="1"/>
  <c r="AT149" i="1"/>
  <c r="AS149" i="1"/>
  <c r="H306" i="1"/>
  <c r="I306" i="1"/>
  <c r="H286" i="1"/>
  <c r="I286" i="1"/>
  <c r="AT226" i="1"/>
  <c r="I160" i="1"/>
  <c r="H160" i="1"/>
  <c r="I143" i="1"/>
  <c r="H143" i="1"/>
  <c r="AS121" i="1"/>
  <c r="AT121" i="1"/>
  <c r="I118" i="1"/>
  <c r="H118" i="1"/>
  <c r="I116" i="1"/>
  <c r="H116" i="1"/>
  <c r="I114" i="1"/>
  <c r="H114" i="1"/>
  <c r="I112" i="1"/>
  <c r="H112" i="1"/>
  <c r="I288" i="1"/>
  <c r="AS309" i="1"/>
  <c r="AT309" i="1"/>
  <c r="I147" i="1"/>
  <c r="H147" i="1"/>
  <c r="H292" i="1"/>
  <c r="I292" i="1"/>
  <c r="AT212" i="1"/>
  <c r="AS212" i="1"/>
  <c r="I165" i="1"/>
  <c r="H165" i="1"/>
  <c r="I167" i="1"/>
  <c r="H167" i="1"/>
  <c r="AS157" i="1"/>
  <c r="AT157" i="1"/>
  <c r="I275" i="1"/>
  <c r="H275" i="1"/>
  <c r="I283" i="1"/>
  <c r="H283" i="1"/>
  <c r="I273" i="1"/>
  <c r="H273" i="1"/>
  <c r="I301" i="1"/>
  <c r="H301" i="1"/>
  <c r="AS273" i="1"/>
  <c r="AT273" i="1"/>
  <c r="H206" i="1"/>
  <c r="I206" i="1"/>
  <c r="I158" i="1"/>
  <c r="H158" i="1"/>
  <c r="I119" i="1"/>
  <c r="H119" i="1"/>
  <c r="I117" i="1"/>
  <c r="H117" i="1"/>
  <c r="I115" i="1"/>
  <c r="H115" i="1"/>
  <c r="I113" i="1"/>
  <c r="H113" i="1"/>
  <c r="AS197" i="1"/>
  <c r="H199" i="1"/>
  <c r="I199" i="1"/>
  <c r="H169" i="1"/>
  <c r="I169" i="1"/>
  <c r="AS143" i="1"/>
  <c r="AT143" i="1"/>
  <c r="AN142" i="1"/>
  <c r="AM142" i="1"/>
  <c r="AS116" i="1"/>
  <c r="AT116" i="1"/>
  <c r="AS303" i="1"/>
  <c r="AT303" i="1"/>
  <c r="I285" i="1"/>
  <c r="H285" i="1"/>
  <c r="I271" i="1"/>
  <c r="H271" i="1"/>
  <c r="AT252" i="1"/>
  <c r="AS252" i="1"/>
  <c r="H214" i="1"/>
  <c r="I214" i="1"/>
  <c r="AS150" i="1"/>
  <c r="AT150" i="1"/>
  <c r="I263" i="1"/>
  <c r="H263" i="1"/>
  <c r="I261" i="1"/>
  <c r="H261" i="1"/>
  <c r="H168" i="1"/>
  <c r="I168" i="1"/>
  <c r="H141" i="1"/>
  <c r="I141" i="1"/>
  <c r="I303" i="1"/>
  <c r="H303" i="1"/>
  <c r="AS199" i="1"/>
  <c r="AT199" i="1"/>
  <c r="AT141" i="1"/>
  <c r="AN198" i="1" l="1"/>
  <c r="AS161" i="1"/>
  <c r="AT207" i="1"/>
  <c r="AS249" i="1"/>
  <c r="AN232" i="2"/>
  <c r="AT139" i="1"/>
  <c r="AS186" i="1"/>
  <c r="AT244" i="1"/>
  <c r="AT204" i="1"/>
  <c r="AS204" i="1"/>
  <c r="AX141" i="1"/>
  <c r="AY141" i="1" s="1"/>
  <c r="BB141" i="1" s="1"/>
  <c r="AT160" i="1"/>
  <c r="AT111" i="1"/>
  <c r="AT196" i="1"/>
  <c r="AX257" i="1"/>
  <c r="BA257" i="1" s="1"/>
  <c r="BC257" i="1" s="1"/>
  <c r="AS237" i="1"/>
  <c r="AT237" i="1"/>
  <c r="AX204" i="1"/>
  <c r="AZ204" i="1" s="1"/>
  <c r="AT275" i="1"/>
  <c r="AT167" i="1"/>
  <c r="AT122" i="1"/>
  <c r="AT154" i="1"/>
  <c r="AS117" i="1"/>
  <c r="AX122" i="1"/>
  <c r="BA122" i="1" s="1"/>
  <c r="BC122" i="1" s="1"/>
  <c r="AX139" i="1"/>
  <c r="AY139" i="1" s="1"/>
  <c r="BB139" i="1" s="1"/>
  <c r="AS173" i="1"/>
  <c r="AN311" i="1"/>
  <c r="AS261" i="1"/>
  <c r="AT283" i="1"/>
  <c r="AS266" i="1"/>
  <c r="AS250" i="1"/>
  <c r="AM124" i="1"/>
  <c r="AT295" i="1"/>
  <c r="AS181" i="1"/>
  <c r="AX181" i="1"/>
  <c r="AY181" i="1" s="1"/>
  <c r="BB181" i="1" s="1"/>
  <c r="I185" i="2"/>
  <c r="AL185" i="2"/>
  <c r="AL124" i="2"/>
  <c r="I311" i="2"/>
  <c r="AL138" i="2"/>
  <c r="AX138" i="2" s="1"/>
  <c r="AL309" i="2"/>
  <c r="AM309" i="2" s="1"/>
  <c r="H204" i="2"/>
  <c r="H257" i="2"/>
  <c r="AL311" i="2"/>
  <c r="AM311" i="2" s="1"/>
  <c r="H156" i="1"/>
  <c r="AX198" i="1"/>
  <c r="AY198" i="1" s="1"/>
  <c r="BB198" i="1" s="1"/>
  <c r="AN249" i="1"/>
  <c r="AL288" i="1"/>
  <c r="AM288" i="1" s="1"/>
  <c r="AL156" i="1"/>
  <c r="AN156" i="1" s="1"/>
  <c r="AS158" i="1"/>
  <c r="I256" i="1"/>
  <c r="I260" i="1"/>
  <c r="AS146" i="1"/>
  <c r="AT297" i="1"/>
  <c r="H201" i="1"/>
  <c r="I259" i="1"/>
  <c r="H257" i="1"/>
  <c r="AL260" i="1"/>
  <c r="AM260" i="1" s="1"/>
  <c r="AT306" i="1"/>
  <c r="I218" i="1"/>
  <c r="AT290" i="1"/>
  <c r="AL218" i="1"/>
  <c r="AM218" i="1" s="1"/>
  <c r="AL231" i="1"/>
  <c r="AM231" i="1" s="1"/>
  <c r="I282" i="2"/>
  <c r="H243" i="2"/>
  <c r="AL210" i="2"/>
  <c r="AN210" i="2" s="1"/>
  <c r="I229" i="2"/>
  <c r="AL115" i="2"/>
  <c r="AN115" i="2" s="1"/>
  <c r="H127" i="2"/>
  <c r="AL282" i="2"/>
  <c r="AX282" i="2" s="1"/>
  <c r="I178" i="2"/>
  <c r="AL127" i="2"/>
  <c r="AM127" i="2" s="1"/>
  <c r="H210" i="2"/>
  <c r="I174" i="2"/>
  <c r="AL290" i="2"/>
  <c r="AX290" i="2" s="1"/>
  <c r="AL242" i="2"/>
  <c r="AN242" i="2" s="1"/>
  <c r="I249" i="2"/>
  <c r="AL151" i="2"/>
  <c r="AM151" i="2" s="1"/>
  <c r="AN125" i="2"/>
  <c r="H237" i="2"/>
  <c r="I115" i="2"/>
  <c r="AL255" i="2"/>
  <c r="AM255" i="2" s="1"/>
  <c r="AX178" i="1"/>
  <c r="AZ178" i="1" s="1"/>
  <c r="AT112" i="1"/>
  <c r="AL155" i="2"/>
  <c r="H242" i="2"/>
  <c r="AL267" i="2"/>
  <c r="AX267" i="2" s="1"/>
  <c r="AS164" i="1"/>
  <c r="AS242" i="1"/>
  <c r="AL175" i="2"/>
  <c r="AX175" i="2" s="1"/>
  <c r="BA175" i="2" s="1"/>
  <c r="BC175" i="2" s="1"/>
  <c r="AL294" i="2"/>
  <c r="AN294" i="2" s="1"/>
  <c r="H167" i="2"/>
  <c r="AL237" i="2"/>
  <c r="AL283" i="2"/>
  <c r="AN283" i="2" s="1"/>
  <c r="AL253" i="1"/>
  <c r="AM253" i="1" s="1"/>
  <c r="H305" i="2"/>
  <c r="AL208" i="2"/>
  <c r="I143" i="2"/>
  <c r="I294" i="2"/>
  <c r="H151" i="2"/>
  <c r="I283" i="2"/>
  <c r="AL220" i="2"/>
  <c r="AN220" i="2" s="1"/>
  <c r="I276" i="2"/>
  <c r="I215" i="2"/>
  <c r="H196" i="2"/>
  <c r="AL249" i="2"/>
  <c r="AN249" i="2" s="1"/>
  <c r="I220" i="2"/>
  <c r="AL305" i="2"/>
  <c r="AX305" i="2" s="1"/>
  <c r="H208" i="2"/>
  <c r="AL143" i="2"/>
  <c r="AM143" i="2" s="1"/>
  <c r="I253" i="1"/>
  <c r="H125" i="1"/>
  <c r="AL180" i="2"/>
  <c r="H149" i="2"/>
  <c r="H255" i="2"/>
  <c r="AL296" i="1"/>
  <c r="AM296" i="1" s="1"/>
  <c r="AL213" i="2"/>
  <c r="AM213" i="2" s="1"/>
  <c r="I240" i="2"/>
  <c r="AS274" i="1"/>
  <c r="AT147" i="1"/>
  <c r="AM311" i="1"/>
  <c r="AT165" i="1"/>
  <c r="AS256" i="1"/>
  <c r="AL232" i="1"/>
  <c r="AM232" i="1" s="1"/>
  <c r="AX298" i="2"/>
  <c r="AY298" i="2" s="1"/>
  <c r="BB298" i="2" s="1"/>
  <c r="AS224" i="2"/>
  <c r="H147" i="2"/>
  <c r="AL203" i="2"/>
  <c r="AX203" i="2" s="1"/>
  <c r="I203" i="2"/>
  <c r="AL146" i="2"/>
  <c r="AN146" i="2" s="1"/>
  <c r="I207" i="2"/>
  <c r="I300" i="2"/>
  <c r="AL310" i="2"/>
  <c r="I129" i="2"/>
  <c r="AN313" i="2"/>
  <c r="AN213" i="2"/>
  <c r="AL176" i="2"/>
  <c r="AN176" i="2" s="1"/>
  <c r="AL114" i="2"/>
  <c r="AN114" i="2" s="1"/>
  <c r="AL178" i="2"/>
  <c r="AM178" i="2" s="1"/>
  <c r="AL293" i="2"/>
  <c r="AX293" i="2" s="1"/>
  <c r="I114" i="2"/>
  <c r="H292" i="2"/>
  <c r="AL269" i="2"/>
  <c r="AN269" i="2" s="1"/>
  <c r="H269" i="2"/>
  <c r="H260" i="2"/>
  <c r="AL219" i="2"/>
  <c r="AX219" i="2" s="1"/>
  <c r="H182" i="2"/>
  <c r="I118" i="2"/>
  <c r="H176" i="2"/>
  <c r="AL223" i="2"/>
  <c r="AN223" i="2" s="1"/>
  <c r="AL312" i="2"/>
  <c r="AX312" i="2" s="1"/>
  <c r="I146" i="2"/>
  <c r="AL281" i="2"/>
  <c r="AM281" i="2" s="1"/>
  <c r="AL300" i="2"/>
  <c r="AN300" i="2" s="1"/>
  <c r="AL207" i="2"/>
  <c r="AN207" i="2" s="1"/>
  <c r="AN134" i="2"/>
  <c r="AM134" i="2"/>
  <c r="H194" i="2"/>
  <c r="AL253" i="2"/>
  <c r="AX253" i="2" s="1"/>
  <c r="AL202" i="2"/>
  <c r="AM202" i="2" s="1"/>
  <c r="I223" i="2"/>
  <c r="I134" i="2"/>
  <c r="I262" i="2"/>
  <c r="I136" i="2"/>
  <c r="H223" i="2"/>
  <c r="H134" i="2"/>
  <c r="AL229" i="2"/>
  <c r="AN229" i="2" s="1"/>
  <c r="AL136" i="2"/>
  <c r="AL262" i="2"/>
  <c r="AX262" i="2" s="1"/>
  <c r="AL304" i="2"/>
  <c r="AX304" i="2" s="1"/>
  <c r="AX216" i="1"/>
  <c r="AY216" i="1" s="1"/>
  <c r="BB216" i="1" s="1"/>
  <c r="AT216" i="1"/>
  <c r="AS216" i="1"/>
  <c r="AS206" i="1"/>
  <c r="AS282" i="1"/>
  <c r="AT241" i="1"/>
  <c r="AN216" i="1"/>
  <c r="AX111" i="1"/>
  <c r="BA111" i="1" s="1"/>
  <c r="BC111" i="1" s="1"/>
  <c r="AX170" i="1"/>
  <c r="AY170" i="1" s="1"/>
  <c r="BB170" i="1" s="1"/>
  <c r="AT113" i="1"/>
  <c r="AT301" i="1"/>
  <c r="I230" i="1"/>
  <c r="AN170" i="1"/>
  <c r="H281" i="1"/>
  <c r="AS135" i="1"/>
  <c r="AL281" i="1"/>
  <c r="AM281" i="1" s="1"/>
  <c r="AT193" i="1"/>
  <c r="AN184" i="1"/>
  <c r="AT221" i="1"/>
  <c r="AT114" i="1"/>
  <c r="I232" i="1"/>
  <c r="AS124" i="1"/>
  <c r="AL230" i="1"/>
  <c r="AM230" i="1" s="1"/>
  <c r="AT257" i="1"/>
  <c r="H232" i="1"/>
  <c r="AT119" i="1"/>
  <c r="AL246" i="1"/>
  <c r="AN246" i="1" s="1"/>
  <c r="AT230" i="1"/>
  <c r="AX124" i="1"/>
  <c r="BA124" i="1" s="1"/>
  <c r="BC124" i="1" s="1"/>
  <c r="AS203" i="1"/>
  <c r="AL259" i="1"/>
  <c r="AM259" i="1" s="1"/>
  <c r="AL251" i="1"/>
  <c r="AX251" i="1" s="1"/>
  <c r="I300" i="1"/>
  <c r="AL177" i="1"/>
  <c r="AN177" i="1" s="1"/>
  <c r="AS151" i="1"/>
  <c r="AT151" i="1"/>
  <c r="AS223" i="1"/>
  <c r="AX249" i="1"/>
  <c r="AZ249" i="1" s="1"/>
  <c r="AS198" i="1"/>
  <c r="I166" i="1"/>
  <c r="H166" i="1"/>
  <c r="AS156" i="1"/>
  <c r="AS298" i="1"/>
  <c r="H120" i="1"/>
  <c r="I132" i="1"/>
  <c r="AL128" i="1"/>
  <c r="AM128" i="1" s="1"/>
  <c r="I128" i="1"/>
  <c r="AN135" i="1"/>
  <c r="AT178" i="1"/>
  <c r="H200" i="1"/>
  <c r="AM139" i="1"/>
  <c r="AS184" i="1"/>
  <c r="I134" i="1"/>
  <c r="AL201" i="1"/>
  <c r="AM201" i="1" s="1"/>
  <c r="AL120" i="1"/>
  <c r="AN120" i="1" s="1"/>
  <c r="AX135" i="1"/>
  <c r="BA135" i="1" s="1"/>
  <c r="BC135" i="1" s="1"/>
  <c r="AL134" i="1"/>
  <c r="AM134" i="1" s="1"/>
  <c r="AN139" i="1"/>
  <c r="AM266" i="1"/>
  <c r="AL200" i="1"/>
  <c r="AM200" i="1" s="1"/>
  <c r="I173" i="2"/>
  <c r="I187" i="2"/>
  <c r="H115" i="2"/>
  <c r="AL173" i="2"/>
  <c r="AM173" i="2" s="1"/>
  <c r="AL140" i="2"/>
  <c r="AX140" i="2" s="1"/>
  <c r="BA140" i="2" s="1"/>
  <c r="BC140" i="2" s="1"/>
  <c r="AL224" i="2"/>
  <c r="AM224" i="2" s="1"/>
  <c r="AL214" i="2"/>
  <c r="AL164" i="2"/>
  <c r="AM164" i="2" s="1"/>
  <c r="AL137" i="2"/>
  <c r="AM137" i="2" s="1"/>
  <c r="AL289" i="2"/>
  <c r="AX289" i="2" s="1"/>
  <c r="AL200" i="2"/>
  <c r="AM200" i="2" s="1"/>
  <c r="AL250" i="2"/>
  <c r="AM250" i="2" s="1"/>
  <c r="H265" i="2"/>
  <c r="I267" i="2"/>
  <c r="H224" i="2"/>
  <c r="H228" i="2"/>
  <c r="H140" i="2"/>
  <c r="AL187" i="2"/>
  <c r="AM187" i="2" s="1"/>
  <c r="AL265" i="2"/>
  <c r="AN265" i="2" s="1"/>
  <c r="I201" i="2"/>
  <c r="H289" i="2"/>
  <c r="I273" i="2"/>
  <c r="H200" i="2"/>
  <c r="AL131" i="2"/>
  <c r="AX131" i="2" s="1"/>
  <c r="I164" i="2"/>
  <c r="AM197" i="2"/>
  <c r="AL228" i="2"/>
  <c r="AM228" i="2" s="1"/>
  <c r="AX275" i="2"/>
  <c r="BA275" i="2" s="1"/>
  <c r="BC275" i="2" s="1"/>
  <c r="AL248" i="2"/>
  <c r="AN248" i="2" s="1"/>
  <c r="AL270" i="2"/>
  <c r="AM270" i="2" s="1"/>
  <c r="AL241" i="2"/>
  <c r="I154" i="2"/>
  <c r="AN275" i="2"/>
  <c r="AL188" i="2"/>
  <c r="AM188" i="2" s="1"/>
  <c r="H214" i="2"/>
  <c r="AL273" i="2"/>
  <c r="AM273" i="2" s="1"/>
  <c r="H248" i="2"/>
  <c r="AL125" i="1"/>
  <c r="AM125" i="1" s="1"/>
  <c r="I226" i="1"/>
  <c r="AL302" i="1"/>
  <c r="AN302" i="1" s="1"/>
  <c r="H302" i="1"/>
  <c r="AL226" i="1"/>
  <c r="AM226" i="1" s="1"/>
  <c r="H137" i="1"/>
  <c r="AL171" i="2"/>
  <c r="AM171" i="2" s="1"/>
  <c r="I261" i="2"/>
  <c r="H213" i="2"/>
  <c r="I238" i="2"/>
  <c r="AL277" i="2"/>
  <c r="AM277" i="2" s="1"/>
  <c r="I190" i="1"/>
  <c r="H308" i="1"/>
  <c r="AL308" i="1"/>
  <c r="AM308" i="1" s="1"/>
  <c r="AL235" i="1"/>
  <c r="AX235" i="1" s="1"/>
  <c r="AY235" i="1" s="1"/>
  <c r="BB235" i="1" s="1"/>
  <c r="AX274" i="1"/>
  <c r="AZ274" i="1" s="1"/>
  <c r="AL132" i="1"/>
  <c r="AM132" i="1" s="1"/>
  <c r="AT169" i="1"/>
  <c r="AN191" i="2"/>
  <c r="AN298" i="2"/>
  <c r="AL126" i="2"/>
  <c r="AX126" i="2" s="1"/>
  <c r="H120" i="2"/>
  <c r="I254" i="2"/>
  <c r="I252" i="2"/>
  <c r="AL259" i="2"/>
  <c r="AM259" i="2" s="1"/>
  <c r="AL244" i="2"/>
  <c r="AM244" i="2" s="1"/>
  <c r="AL254" i="2"/>
  <c r="AX254" i="2" s="1"/>
  <c r="AL186" i="2"/>
  <c r="AX186" i="2" s="1"/>
  <c r="AL120" i="2"/>
  <c r="AN120" i="2" s="1"/>
  <c r="H306" i="2"/>
  <c r="H163" i="2"/>
  <c r="H186" i="2"/>
  <c r="AL306" i="2"/>
  <c r="AX306" i="2" s="1"/>
  <c r="I295" i="2"/>
  <c r="I195" i="2"/>
  <c r="H171" i="2"/>
  <c r="I144" i="2"/>
  <c r="AL144" i="2"/>
  <c r="AN144" i="2" s="1"/>
  <c r="AL181" i="2"/>
  <c r="AX181" i="2" s="1"/>
  <c r="AL227" i="2"/>
  <c r="AX227" i="2" s="1"/>
  <c r="AL161" i="2"/>
  <c r="AM161" i="2" s="1"/>
  <c r="AL182" i="2"/>
  <c r="AM182" i="2" s="1"/>
  <c r="AL295" i="2"/>
  <c r="AN295" i="2" s="1"/>
  <c r="H227" i="2"/>
  <c r="AS128" i="1"/>
  <c r="AT310" i="1"/>
  <c r="AX293" i="1"/>
  <c r="AY293" i="1" s="1"/>
  <c r="BB293" i="1" s="1"/>
  <c r="AN122" i="1"/>
  <c r="AM122" i="1"/>
  <c r="AX266" i="1"/>
  <c r="AY266" i="1" s="1"/>
  <c r="BB266" i="1" s="1"/>
  <c r="H287" i="1"/>
  <c r="AL287" i="1"/>
  <c r="AX287" i="1" s="1"/>
  <c r="AZ287" i="1" s="1"/>
  <c r="H289" i="1"/>
  <c r="AX140" i="1"/>
  <c r="BA140" i="1" s="1"/>
  <c r="BC140" i="1" s="1"/>
  <c r="H164" i="1"/>
  <c r="AX184" i="1"/>
  <c r="BA184" i="1" s="1"/>
  <c r="BC184" i="1" s="1"/>
  <c r="AL164" i="1"/>
  <c r="AM164" i="1" s="1"/>
  <c r="H242" i="1"/>
  <c r="AS140" i="1"/>
  <c r="AT287" i="1"/>
  <c r="I187" i="1"/>
  <c r="AL289" i="1"/>
  <c r="AX289" i="1" s="1"/>
  <c r="AZ289" i="1" s="1"/>
  <c r="AL242" i="1"/>
  <c r="AX242" i="1" s="1"/>
  <c r="BA242" i="1" s="1"/>
  <c r="BC242" i="1" s="1"/>
  <c r="AT299" i="1"/>
  <c r="AT132" i="1"/>
  <c r="AT195" i="1"/>
  <c r="AN221" i="1"/>
  <c r="AM157" i="1"/>
  <c r="AM252" i="1"/>
  <c r="AN252" i="1"/>
  <c r="H126" i="2"/>
  <c r="I216" i="2"/>
  <c r="AL247" i="2"/>
  <c r="AN247" i="2" s="1"/>
  <c r="I183" i="2"/>
  <c r="AL231" i="2"/>
  <c r="AN231" i="2" s="1"/>
  <c r="AL216" i="2"/>
  <c r="AM216" i="2" s="1"/>
  <c r="I290" i="2"/>
  <c r="AL189" i="2"/>
  <c r="AM189" i="2" s="1"/>
  <c r="H247" i="2"/>
  <c r="I189" i="2"/>
  <c r="H231" i="2"/>
  <c r="AL296" i="2"/>
  <c r="AM296" i="2" s="1"/>
  <c r="H245" i="2"/>
  <c r="AT218" i="1"/>
  <c r="AN293" i="1"/>
  <c r="AM180" i="1"/>
  <c r="AS245" i="1"/>
  <c r="AX223" i="1"/>
  <c r="AY223" i="1" s="1"/>
  <c r="BB223" i="1" s="1"/>
  <c r="AN241" i="1"/>
  <c r="AL245" i="1"/>
  <c r="AX245" i="1" s="1"/>
  <c r="AY245" i="1" s="1"/>
  <c r="BB245" i="1" s="1"/>
  <c r="AS162" i="1"/>
  <c r="AM223" i="1"/>
  <c r="AX162" i="1"/>
  <c r="BA162" i="1" s="1"/>
  <c r="BC162" i="1" s="1"/>
  <c r="AN141" i="1"/>
  <c r="AN129" i="1"/>
  <c r="AX297" i="2"/>
  <c r="AZ297" i="2" s="1"/>
  <c r="AM170" i="2"/>
  <c r="AN170" i="2"/>
  <c r="AS308" i="2"/>
  <c r="AL133" i="1"/>
  <c r="AM133" i="1" s="1"/>
  <c r="AM268" i="1"/>
  <c r="AS228" i="1"/>
  <c r="AS293" i="1"/>
  <c r="AS189" i="1"/>
  <c r="AT293" i="1"/>
  <c r="AS260" i="1"/>
  <c r="AS118" i="1"/>
  <c r="AN222" i="1"/>
  <c r="AM222" i="1"/>
  <c r="AS142" i="1"/>
  <c r="AS166" i="1"/>
  <c r="AX142" i="1"/>
  <c r="AY142" i="1" s="1"/>
  <c r="BB142" i="1" s="1"/>
  <c r="AX180" i="1"/>
  <c r="BA180" i="1" s="1"/>
  <c r="BC180" i="1" s="1"/>
  <c r="AN215" i="1"/>
  <c r="AX215" i="1"/>
  <c r="BA215" i="1" s="1"/>
  <c r="BC215" i="1" s="1"/>
  <c r="I269" i="1"/>
  <c r="AS235" i="1"/>
  <c r="AL280" i="1"/>
  <c r="AN280" i="1" s="1"/>
  <c r="I210" i="1"/>
  <c r="AX221" i="1"/>
  <c r="BA221" i="1" s="1"/>
  <c r="BC221" i="1" s="1"/>
  <c r="AT220" i="1"/>
  <c r="AM176" i="1"/>
  <c r="AS236" i="1"/>
  <c r="AS240" i="1"/>
  <c r="AS200" i="1"/>
  <c r="AS269" i="1"/>
  <c r="AM204" i="1"/>
  <c r="AT253" i="1"/>
  <c r="AT291" i="1"/>
  <c r="AT134" i="1"/>
  <c r="AX138" i="1"/>
  <c r="AY138" i="1" s="1"/>
  <c r="BB138" i="1" s="1"/>
  <c r="AN138" i="1"/>
  <c r="AM138" i="1"/>
  <c r="AX267" i="1"/>
  <c r="AY267" i="1" s="1"/>
  <c r="BB267" i="1" s="1"/>
  <c r="AX222" i="1"/>
  <c r="AY222" i="1" s="1"/>
  <c r="BB222" i="1" s="1"/>
  <c r="AT267" i="1"/>
  <c r="AN162" i="1"/>
  <c r="AM172" i="1"/>
  <c r="AX157" i="1"/>
  <c r="BA157" i="1" s="1"/>
  <c r="BC157" i="1" s="1"/>
  <c r="AM274" i="1"/>
  <c r="AN295" i="1"/>
  <c r="AX295" i="1"/>
  <c r="AY295" i="1" s="1"/>
  <c r="BB295" i="1" s="1"/>
  <c r="AM155" i="1"/>
  <c r="AS270" i="1"/>
  <c r="AX189" i="1"/>
  <c r="BA189" i="1" s="1"/>
  <c r="BC189" i="1" s="1"/>
  <c r="AM303" i="1"/>
  <c r="AM212" i="1"/>
  <c r="AL300" i="1"/>
  <c r="AX300" i="1" s="1"/>
  <c r="AZ300" i="1" s="1"/>
  <c r="AS172" i="1"/>
  <c r="AM188" i="1"/>
  <c r="AM161" i="1"/>
  <c r="AT281" i="1"/>
  <c r="AX224" i="1"/>
  <c r="BA224" i="1" s="1"/>
  <c r="BC224" i="1" s="1"/>
  <c r="AX161" i="1"/>
  <c r="AZ161" i="1" s="1"/>
  <c r="AT268" i="1"/>
  <c r="AT259" i="1"/>
  <c r="AX169" i="1"/>
  <c r="AY169" i="1" s="1"/>
  <c r="BB169" i="1" s="1"/>
  <c r="AL144" i="1"/>
  <c r="AM144" i="1" s="1"/>
  <c r="AX166" i="1"/>
  <c r="BA166" i="1" s="1"/>
  <c r="BC166" i="1" s="1"/>
  <c r="AT144" i="1"/>
  <c r="AS129" i="1"/>
  <c r="AM282" i="1"/>
  <c r="AS211" i="1"/>
  <c r="AT145" i="1"/>
  <c r="AT222" i="1"/>
  <c r="AM162" i="1"/>
  <c r="AX172" i="1"/>
  <c r="AZ172" i="1" s="1"/>
  <c r="AX303" i="1"/>
  <c r="AZ303" i="1" s="1"/>
  <c r="AN169" i="1"/>
  <c r="AT264" i="1"/>
  <c r="AS308" i="1"/>
  <c r="AT308" i="1"/>
  <c r="H304" i="1"/>
  <c r="AX282" i="1"/>
  <c r="AY282" i="1" s="1"/>
  <c r="BB282" i="1" s="1"/>
  <c r="AN166" i="1"/>
  <c r="AX278" i="1"/>
  <c r="AZ278" i="1" s="1"/>
  <c r="AL210" i="1"/>
  <c r="AM210" i="1" s="1"/>
  <c r="I144" i="1"/>
  <c r="AN278" i="1"/>
  <c r="AS201" i="1"/>
  <c r="AN260" i="1"/>
  <c r="H144" i="1"/>
  <c r="AM189" i="1"/>
  <c r="H153" i="1"/>
  <c r="AL269" i="1"/>
  <c r="AM269" i="1" s="1"/>
  <c r="AS177" i="1"/>
  <c r="AT307" i="1"/>
  <c r="AX260" i="1"/>
  <c r="AZ260" i="1" s="1"/>
  <c r="AL137" i="1"/>
  <c r="AX137" i="1" s="1"/>
  <c r="AL153" i="1"/>
  <c r="AX153" i="1" s="1"/>
  <c r="AZ153" i="1" s="1"/>
  <c r="AM270" i="1"/>
  <c r="AX270" i="1"/>
  <c r="AZ270" i="1" s="1"/>
  <c r="AS210" i="1"/>
  <c r="AM186" i="1"/>
  <c r="AN212" i="1"/>
  <c r="AS155" i="1"/>
  <c r="AN130" i="1"/>
  <c r="AM141" i="1"/>
  <c r="AN224" i="1"/>
  <c r="AS225" i="1"/>
  <c r="AX205" i="1"/>
  <c r="BA205" i="1" s="1"/>
  <c r="BC205" i="1" s="1"/>
  <c r="AX151" i="1"/>
  <c r="AZ151" i="1" s="1"/>
  <c r="AN151" i="1"/>
  <c r="AN204" i="1"/>
  <c r="AX155" i="1"/>
  <c r="AZ155" i="1" s="1"/>
  <c r="AS194" i="1"/>
  <c r="AT300" i="1"/>
  <c r="AT254" i="1"/>
  <c r="AX220" i="1"/>
  <c r="BA220" i="1" s="1"/>
  <c r="BC220" i="1" s="1"/>
  <c r="AT190" i="1"/>
  <c r="AT227" i="1"/>
  <c r="AS208" i="1"/>
  <c r="AT120" i="1"/>
  <c r="AX241" i="1"/>
  <c r="AY241" i="1" s="1"/>
  <c r="BB241" i="1" s="1"/>
  <c r="AT286" i="1"/>
  <c r="AM146" i="1"/>
  <c r="AM127" i="1"/>
  <c r="AT302" i="1"/>
  <c r="AN121" i="1"/>
  <c r="AT277" i="1"/>
  <c r="AN235" i="2"/>
  <c r="AM235" i="2"/>
  <c r="AM158" i="2"/>
  <c r="AN257" i="1"/>
  <c r="AX208" i="1"/>
  <c r="BA208" i="1" s="1"/>
  <c r="BC208" i="1" s="1"/>
  <c r="AM159" i="1"/>
  <c r="AM284" i="1"/>
  <c r="AX284" i="1"/>
  <c r="AY284" i="1" s="1"/>
  <c r="BB284" i="1" s="1"/>
  <c r="AT284" i="1"/>
  <c r="AS168" i="1"/>
  <c r="AX176" i="1"/>
  <c r="BA176" i="1" s="1"/>
  <c r="BC176" i="1" s="1"/>
  <c r="AT202" i="1"/>
  <c r="AM294" i="1"/>
  <c r="AN165" i="1"/>
  <c r="AT280" i="1"/>
  <c r="AS280" i="1"/>
  <c r="AS285" i="1"/>
  <c r="AT285" i="1"/>
  <c r="AM310" i="1"/>
  <c r="AN310" i="1"/>
  <c r="AX310" i="1"/>
  <c r="BA310" i="1" s="1"/>
  <c r="BC310" i="1" s="1"/>
  <c r="AT278" i="1"/>
  <c r="AT304" i="1"/>
  <c r="AT125" i="1"/>
  <c r="AS130" i="1"/>
  <c r="AL152" i="1"/>
  <c r="AN152" i="1" s="1"/>
  <c r="AN208" i="1"/>
  <c r="AX146" i="1"/>
  <c r="AY146" i="1" s="1"/>
  <c r="BB146" i="1" s="1"/>
  <c r="AS278" i="1"/>
  <c r="AN149" i="1"/>
  <c r="AS176" i="1"/>
  <c r="AS182" i="1"/>
  <c r="AM123" i="1"/>
  <c r="AN265" i="1"/>
  <c r="AX149" i="1"/>
  <c r="BA149" i="1" s="1"/>
  <c r="BC149" i="1" s="1"/>
  <c r="AN263" i="1"/>
  <c r="AT163" i="1"/>
  <c r="AX263" i="1"/>
  <c r="BA263" i="1" s="1"/>
  <c r="BC263" i="1" s="1"/>
  <c r="AM119" i="1"/>
  <c r="AX159" i="1"/>
  <c r="AY159" i="1" s="1"/>
  <c r="BB159" i="1" s="1"/>
  <c r="AX119" i="1"/>
  <c r="AZ119" i="1" s="1"/>
  <c r="AT159" i="1"/>
  <c r="AM273" i="1"/>
  <c r="AX273" i="1"/>
  <c r="AZ273" i="1" s="1"/>
  <c r="AS232" i="1"/>
  <c r="AX130" i="1"/>
  <c r="AZ130" i="1" s="1"/>
  <c r="AX163" i="1"/>
  <c r="BA163" i="1" s="1"/>
  <c r="BC163" i="1" s="1"/>
  <c r="AX234" i="1"/>
  <c r="BA234" i="1" s="1"/>
  <c r="BC234" i="1" s="1"/>
  <c r="AT171" i="1"/>
  <c r="AN276" i="1"/>
  <c r="AM276" i="1"/>
  <c r="AN187" i="1"/>
  <c r="AM187" i="1"/>
  <c r="AT115" i="1"/>
  <c r="AS296" i="1"/>
  <c r="AM116" i="1"/>
  <c r="AX239" i="1"/>
  <c r="AX256" i="1"/>
  <c r="AY256" i="1" s="1"/>
  <c r="BB256" i="1" s="1"/>
  <c r="AN274" i="1"/>
  <c r="AT305" i="1"/>
  <c r="AN189" i="1"/>
  <c r="AM256" i="1"/>
  <c r="AL238" i="1"/>
  <c r="AM238" i="1" s="1"/>
  <c r="AL202" i="1"/>
  <c r="AN202" i="1" s="1"/>
  <c r="AT239" i="1"/>
  <c r="AX210" i="2"/>
  <c r="BA210" i="2" s="1"/>
  <c r="BC210" i="2" s="1"/>
  <c r="AM210" i="2"/>
  <c r="AM205" i="2"/>
  <c r="AX309" i="1"/>
  <c r="AY309" i="1" s="1"/>
  <c r="BB309" i="1" s="1"/>
  <c r="AM309" i="1"/>
  <c r="AM228" i="1"/>
  <c r="AX237" i="1"/>
  <c r="AY237" i="1" s="1"/>
  <c r="BB237" i="1" s="1"/>
  <c r="AN182" i="1"/>
  <c r="AX182" i="1"/>
  <c r="BA182" i="1" s="1"/>
  <c r="BC182" i="1" s="1"/>
  <c r="I299" i="2"/>
  <c r="AM297" i="2"/>
  <c r="H180" i="2"/>
  <c r="H131" i="2"/>
  <c r="AL147" i="2"/>
  <c r="AN147" i="2" s="1"/>
  <c r="AL183" i="2"/>
  <c r="AX183" i="2" s="1"/>
  <c r="BA183" i="2" s="1"/>
  <c r="BC183" i="2" s="1"/>
  <c r="AL195" i="2"/>
  <c r="AL257" i="2"/>
  <c r="AN257" i="2" s="1"/>
  <c r="H175" i="2"/>
  <c r="H250" i="2"/>
  <c r="AS140" i="2"/>
  <c r="H244" i="2"/>
  <c r="I175" i="2"/>
  <c r="AL192" i="2"/>
  <c r="AN192" i="2" s="1"/>
  <c r="AM199" i="2"/>
  <c r="AL243" i="2"/>
  <c r="AX243" i="2" s="1"/>
  <c r="AL129" i="2"/>
  <c r="AM129" i="2" s="1"/>
  <c r="AM175" i="2"/>
  <c r="AX118" i="2"/>
  <c r="AY118" i="2" s="1"/>
  <c r="BB118" i="2" s="1"/>
  <c r="AN118" i="2"/>
  <c r="AM118" i="2"/>
  <c r="AL172" i="2"/>
  <c r="AX172" i="2" s="1"/>
  <c r="AL196" i="2"/>
  <c r="AM196" i="2" s="1"/>
  <c r="AL201" i="2"/>
  <c r="AM201" i="2" s="1"/>
  <c r="I161" i="2"/>
  <c r="H150" i="2"/>
  <c r="I193" i="2"/>
  <c r="AX197" i="2"/>
  <c r="AY197" i="2" s="1"/>
  <c r="BB197" i="2" s="1"/>
  <c r="AL284" i="2"/>
  <c r="AX284" i="2" s="1"/>
  <c r="AZ284" i="2" s="1"/>
  <c r="I222" i="2"/>
  <c r="AL245" i="2"/>
  <c r="AX245" i="2" s="1"/>
  <c r="AL299" i="2"/>
  <c r="AM299" i="2" s="1"/>
  <c r="H156" i="2"/>
  <c r="AL193" i="2"/>
  <c r="AM193" i="2" s="1"/>
  <c r="AL261" i="2"/>
  <c r="AL238" i="2"/>
  <c r="AX238" i="2" s="1"/>
  <c r="AL234" i="2"/>
  <c r="AM234" i="2" s="1"/>
  <c r="I280" i="2"/>
  <c r="H132" i="2"/>
  <c r="AM285" i="1"/>
  <c r="AX285" i="1"/>
  <c r="AZ285" i="1" s="1"/>
  <c r="AN285" i="1"/>
  <c r="AY209" i="1"/>
  <c r="BB209" i="1" s="1"/>
  <c r="AZ209" i="1"/>
  <c r="AN209" i="1"/>
  <c r="AS234" i="1"/>
  <c r="AM209" i="1"/>
  <c r="AL305" i="1"/>
  <c r="AX262" i="1"/>
  <c r="AY262" i="1" s="1"/>
  <c r="BB262" i="1" s="1"/>
  <c r="AL304" i="1"/>
  <c r="AN304" i="1" s="1"/>
  <c r="AX286" i="1"/>
  <c r="AZ286" i="1" s="1"/>
  <c r="I133" i="1"/>
  <c r="AL194" i="1"/>
  <c r="AN194" i="1" s="1"/>
  <c r="AN207" i="1"/>
  <c r="AX207" i="1"/>
  <c r="AZ207" i="1" s="1"/>
  <c r="AM207" i="1"/>
  <c r="AX227" i="1"/>
  <c r="AY227" i="1" s="1"/>
  <c r="BB227" i="1" s="1"/>
  <c r="AN227" i="1"/>
  <c r="AM227" i="1"/>
  <c r="I253" i="2"/>
  <c r="I268" i="2"/>
  <c r="AL268" i="2"/>
  <c r="AN268" i="2" s="1"/>
  <c r="AS123" i="2"/>
  <c r="AL179" i="2"/>
  <c r="AM179" i="2" s="1"/>
  <c r="H121" i="2"/>
  <c r="AM274" i="2"/>
  <c r="AL121" i="2"/>
  <c r="AN121" i="2" s="1"/>
  <c r="AL285" i="2"/>
  <c r="AN285" i="2" s="1"/>
  <c r="AL130" i="2"/>
  <c r="AN130" i="2" s="1"/>
  <c r="I198" i="2"/>
  <c r="H234" i="2"/>
  <c r="AL159" i="2"/>
  <c r="AX159" i="2" s="1"/>
  <c r="AM286" i="2"/>
  <c r="AX308" i="2"/>
  <c r="AZ308" i="2" s="1"/>
  <c r="H192" i="2"/>
  <c r="I159" i="2"/>
  <c r="AX213" i="2"/>
  <c r="AZ213" i="2" s="1"/>
  <c r="I272" i="2"/>
  <c r="I234" i="2"/>
  <c r="AL149" i="2"/>
  <c r="AM149" i="2" s="1"/>
  <c r="AN308" i="2"/>
  <c r="I166" i="2"/>
  <c r="AL260" i="2"/>
  <c r="AX260" i="2" s="1"/>
  <c r="AL184" i="2"/>
  <c r="AN184" i="2" s="1"/>
  <c r="AL272" i="2"/>
  <c r="AN272" i="2" s="1"/>
  <c r="AL198" i="2"/>
  <c r="AM198" i="2" s="1"/>
  <c r="I278" i="2"/>
  <c r="I181" i="2"/>
  <c r="AL177" i="2"/>
  <c r="AX177" i="2" s="1"/>
  <c r="AY177" i="2" s="1"/>
  <c r="BB177" i="2" s="1"/>
  <c r="AL280" i="2"/>
  <c r="AX280" i="2" s="1"/>
  <c r="AN287" i="2"/>
  <c r="AL169" i="2"/>
  <c r="AX169" i="2" s="1"/>
  <c r="AL174" i="2"/>
  <c r="AN174" i="2" s="1"/>
  <c r="AX287" i="2"/>
  <c r="AZ287" i="2" s="1"/>
  <c r="H177" i="2"/>
  <c r="AM114" i="2"/>
  <c r="AL209" i="2"/>
  <c r="AX209" i="2" s="1"/>
  <c r="AL251" i="2"/>
  <c r="AM251" i="2" s="1"/>
  <c r="AL256" i="2"/>
  <c r="AN256" i="2" s="1"/>
  <c r="AX221" i="2"/>
  <c r="BA221" i="2" s="1"/>
  <c r="BC221" i="2" s="1"/>
  <c r="AL239" i="2"/>
  <c r="AX239" i="2" s="1"/>
  <c r="AL156" i="2"/>
  <c r="AM156" i="2" s="1"/>
  <c r="AN212" i="2"/>
  <c r="I116" i="2"/>
  <c r="AL225" i="2"/>
  <c r="AX225" i="2" s="1"/>
  <c r="H296" i="2"/>
  <c r="AN194" i="2"/>
  <c r="H256" i="2"/>
  <c r="AM145" i="2"/>
  <c r="AL166" i="2"/>
  <c r="AX166" i="2" s="1"/>
  <c r="AL154" i="2"/>
  <c r="AM154" i="2" s="1"/>
  <c r="I239" i="2"/>
  <c r="I284" i="2"/>
  <c r="H270" i="2"/>
  <c r="AX276" i="1"/>
  <c r="AY276" i="1" s="1"/>
  <c r="BB276" i="1" s="1"/>
  <c r="AX265" i="1"/>
  <c r="AY265" i="1" s="1"/>
  <c r="BB265" i="1" s="1"/>
  <c r="AX299" i="1"/>
  <c r="AZ299" i="1" s="1"/>
  <c r="AM299" i="1"/>
  <c r="AN299" i="1"/>
  <c r="AN115" i="1"/>
  <c r="AM115" i="1"/>
  <c r="AX115" i="1"/>
  <c r="AZ115" i="1" s="1"/>
  <c r="AT137" i="1"/>
  <c r="AS137" i="1"/>
  <c r="AX158" i="1"/>
  <c r="AZ158" i="1" s="1"/>
  <c r="AM158" i="1"/>
  <c r="AN158" i="1"/>
  <c r="AX196" i="1"/>
  <c r="BA196" i="1" s="1"/>
  <c r="BC196" i="1" s="1"/>
  <c r="AN196" i="1"/>
  <c r="AM131" i="1"/>
  <c r="AX131" i="1"/>
  <c r="AZ131" i="1" s="1"/>
  <c r="AX175" i="1"/>
  <c r="AZ175" i="1" s="1"/>
  <c r="AX228" i="1"/>
  <c r="BA228" i="1" s="1"/>
  <c r="BC228" i="1" s="1"/>
  <c r="AM220" i="1"/>
  <c r="AT276" i="1"/>
  <c r="AM297" i="1"/>
  <c r="AX165" i="1"/>
  <c r="AZ165" i="1" s="1"/>
  <c r="AX206" i="1"/>
  <c r="AY206" i="1" s="1"/>
  <c r="BB206" i="1" s="1"/>
  <c r="AT272" i="1"/>
  <c r="AT271" i="1"/>
  <c r="AT265" i="1"/>
  <c r="AX193" i="1"/>
  <c r="AY193" i="1" s="1"/>
  <c r="BB193" i="1" s="1"/>
  <c r="AX268" i="1"/>
  <c r="AZ268" i="1" s="1"/>
  <c r="AN262" i="1"/>
  <c r="AS276" i="1"/>
  <c r="AX297" i="1"/>
  <c r="BA297" i="1" s="1"/>
  <c r="BC297" i="1" s="1"/>
  <c r="AN206" i="1"/>
  <c r="AS265" i="1"/>
  <c r="AN127" i="1"/>
  <c r="AT279" i="1"/>
  <c r="AN193" i="1"/>
  <c r="AT292" i="1"/>
  <c r="AX186" i="1"/>
  <c r="AY186" i="1" s="1"/>
  <c r="BB186" i="1" s="1"/>
  <c r="AT185" i="1"/>
  <c r="AL136" i="1"/>
  <c r="AM136" i="1" s="1"/>
  <c r="AN175" i="1"/>
  <c r="AS180" i="1"/>
  <c r="AN178" i="1"/>
  <c r="AX258" i="1"/>
  <c r="AN258" i="1"/>
  <c r="AN167" i="1"/>
  <c r="AX197" i="1"/>
  <c r="BA197" i="1" s="1"/>
  <c r="BC197" i="1" s="1"/>
  <c r="AX167" i="1"/>
  <c r="AY167" i="1" s="1"/>
  <c r="BB167" i="1" s="1"/>
  <c r="H152" i="1"/>
  <c r="I152" i="1"/>
  <c r="AX192" i="1"/>
  <c r="AY192" i="1" s="1"/>
  <c r="BB192" i="1" s="1"/>
  <c r="AL213" i="1"/>
  <c r="AM213" i="1" s="1"/>
  <c r="AM214" i="1"/>
  <c r="AN214" i="1"/>
  <c r="AX214" i="1"/>
  <c r="AY214" i="1" s="1"/>
  <c r="BB214" i="1" s="1"/>
  <c r="AM257" i="1"/>
  <c r="AT289" i="1"/>
  <c r="AS174" i="1"/>
  <c r="BA209" i="1"/>
  <c r="BC209" i="1" s="1"/>
  <c r="AM196" i="1"/>
  <c r="AX236" i="1"/>
  <c r="BA236" i="1" s="1"/>
  <c r="BC236" i="1" s="1"/>
  <c r="AS214" i="1"/>
  <c r="AN261" i="1"/>
  <c r="AS191" i="1"/>
  <c r="AX116" i="1"/>
  <c r="AY116" i="1" s="1"/>
  <c r="BB116" i="1" s="1"/>
  <c r="H136" i="1"/>
  <c r="I213" i="1"/>
  <c r="AM205" i="1"/>
  <c r="AL244" i="1"/>
  <c r="AM244" i="1" s="1"/>
  <c r="AN192" i="1"/>
  <c r="AN234" i="1"/>
  <c r="AM243" i="1"/>
  <c r="AX191" i="1"/>
  <c r="BA191" i="1" s="1"/>
  <c r="BC191" i="1" s="1"/>
  <c r="AM121" i="1"/>
  <c r="AX250" i="1"/>
  <c r="BA250" i="1" s="1"/>
  <c r="BC250" i="1" s="1"/>
  <c r="AN236" i="1"/>
  <c r="AX261" i="1"/>
  <c r="AZ261" i="1" s="1"/>
  <c r="I136" i="1"/>
  <c r="AT215" i="1"/>
  <c r="H305" i="1"/>
  <c r="H244" i="1"/>
  <c r="AS133" i="1"/>
  <c r="I194" i="1"/>
  <c r="AM237" i="1"/>
  <c r="AM290" i="1"/>
  <c r="AN271" i="1"/>
  <c r="AM147" i="1"/>
  <c r="AM160" i="1"/>
  <c r="AX290" i="1"/>
  <c r="AZ290" i="1" s="1"/>
  <c r="AX271" i="1"/>
  <c r="BA271" i="1" s="1"/>
  <c r="BC271" i="1" s="1"/>
  <c r="AT175" i="1"/>
  <c r="AT183" i="1"/>
  <c r="AN239" i="1"/>
  <c r="I280" i="1"/>
  <c r="H280" i="1"/>
  <c r="AT246" i="1"/>
  <c r="AL190" i="1"/>
  <c r="AM190" i="1" s="1"/>
  <c r="AT153" i="1"/>
  <c r="AX126" i="1"/>
  <c r="AZ126" i="1" s="1"/>
  <c r="AT180" i="1"/>
  <c r="AS126" i="1"/>
  <c r="AX147" i="1"/>
  <c r="BA147" i="1" s="1"/>
  <c r="BC147" i="1" s="1"/>
  <c r="AS217" i="1"/>
  <c r="AN131" i="1"/>
  <c r="AX183" i="1"/>
  <c r="AY183" i="1" s="1"/>
  <c r="BB183" i="1" s="1"/>
  <c r="AN163" i="1"/>
  <c r="AM181" i="1"/>
  <c r="AS262" i="1"/>
  <c r="AX150" i="1"/>
  <c r="AN150" i="1"/>
  <c r="AX291" i="1"/>
  <c r="AM178" i="1"/>
  <c r="AM291" i="1"/>
  <c r="AL255" i="1"/>
  <c r="AX255" i="1" s="1"/>
  <c r="AX294" i="1"/>
  <c r="AZ294" i="1" s="1"/>
  <c r="H245" i="1"/>
  <c r="I245" i="1"/>
  <c r="AT152" i="1"/>
  <c r="AS152" i="1"/>
  <c r="AM254" i="1"/>
  <c r="AX254" i="1"/>
  <c r="AZ254" i="1" s="1"/>
  <c r="AN254" i="1"/>
  <c r="H264" i="1"/>
  <c r="I264" i="1"/>
  <c r="H272" i="1"/>
  <c r="I272" i="1"/>
  <c r="AS288" i="1"/>
  <c r="AS294" i="1"/>
  <c r="AX203" i="1"/>
  <c r="AZ203" i="1" s="1"/>
  <c r="AL264" i="1"/>
  <c r="AX129" i="1"/>
  <c r="BA129" i="1" s="1"/>
  <c r="BC129" i="1" s="1"/>
  <c r="AX225" i="1"/>
  <c r="AZ225" i="1" s="1"/>
  <c r="AM234" i="1"/>
  <c r="AX243" i="1"/>
  <c r="AY243" i="1" s="1"/>
  <c r="BB243" i="1" s="1"/>
  <c r="AX188" i="1"/>
  <c r="AY188" i="1" s="1"/>
  <c r="BB188" i="1" s="1"/>
  <c r="AS233" i="1"/>
  <c r="AX123" i="1"/>
  <c r="AY123" i="1" s="1"/>
  <c r="BB123" i="1" s="1"/>
  <c r="AN286" i="1"/>
  <c r="AN181" i="1"/>
  <c r="AM183" i="1"/>
  <c r="AT188" i="1"/>
  <c r="AS248" i="1"/>
  <c r="AN225" i="1"/>
  <c r="AX160" i="1"/>
  <c r="AZ160" i="1" s="1"/>
  <c r="AS215" i="1"/>
  <c r="AL272" i="1"/>
  <c r="AM250" i="1"/>
  <c r="AM258" i="1"/>
  <c r="AM203" i="1"/>
  <c r="AL247" i="1"/>
  <c r="AN197" i="1"/>
  <c r="H217" i="1"/>
  <c r="AL217" i="1"/>
  <c r="I217" i="1"/>
  <c r="H202" i="1"/>
  <c r="I202" i="1"/>
  <c r="AX185" i="1"/>
  <c r="AN185" i="1"/>
  <c r="AM185" i="1"/>
  <c r="AT148" i="1"/>
  <c r="AS148" i="1"/>
  <c r="AN126" i="1"/>
  <c r="AM126" i="1"/>
  <c r="AM248" i="1"/>
  <c r="AN248" i="1"/>
  <c r="AX248" i="1"/>
  <c r="BA248" i="1" s="1"/>
  <c r="BC248" i="1" s="1"/>
  <c r="I238" i="1"/>
  <c r="H238" i="1"/>
  <c r="H248" i="1"/>
  <c r="I248" i="1"/>
  <c r="I219" i="1"/>
  <c r="H219" i="1"/>
  <c r="AL219" i="1"/>
  <c r="AN226" i="2"/>
  <c r="AM263" i="2"/>
  <c r="AN271" i="2"/>
  <c r="AM230" i="2"/>
  <c r="AM266" i="2"/>
  <c r="AN303" i="2"/>
  <c r="AN160" i="2"/>
  <c r="AM160" i="2"/>
  <c r="AN281" i="2"/>
  <c r="AN133" i="2"/>
  <c r="AX167" i="2"/>
  <c r="AY167" i="2" s="1"/>
  <c r="BB167" i="2" s="1"/>
  <c r="AM215" i="2"/>
  <c r="AL132" i="2"/>
  <c r="AM132" i="2" s="1"/>
  <c r="H233" i="1"/>
  <c r="I233" i="1"/>
  <c r="AL233" i="1"/>
  <c r="AS187" i="1"/>
  <c r="AT187" i="1"/>
  <c r="AX211" i="1"/>
  <c r="AM211" i="1"/>
  <c r="AN211" i="1"/>
  <c r="H247" i="1"/>
  <c r="I247" i="1"/>
  <c r="AM191" i="1"/>
  <c r="AN191" i="1"/>
  <c r="AX187" i="1"/>
  <c r="AL307" i="1"/>
  <c r="I307" i="1"/>
  <c r="H307" i="1"/>
  <c r="H179" i="1"/>
  <c r="I179" i="1"/>
  <c r="AT179" i="1"/>
  <c r="AS179" i="1"/>
  <c r="AT247" i="1"/>
  <c r="AS247" i="1"/>
  <c r="H240" i="1"/>
  <c r="I240" i="1"/>
  <c r="AL240" i="1"/>
  <c r="AM267" i="1"/>
  <c r="AN267" i="1"/>
  <c r="AT238" i="1"/>
  <c r="AS238" i="1"/>
  <c r="AT219" i="1"/>
  <c r="AS219" i="1"/>
  <c r="AL145" i="1"/>
  <c r="I145" i="1"/>
  <c r="H145" i="1"/>
  <c r="AL229" i="1"/>
  <c r="H229" i="1"/>
  <c r="I229" i="1"/>
  <c r="AT136" i="1"/>
  <c r="AS136" i="1"/>
  <c r="H174" i="1"/>
  <c r="AL174" i="1"/>
  <c r="I174" i="1"/>
  <c r="AL171" i="1"/>
  <c r="H171" i="1"/>
  <c r="I171" i="1"/>
  <c r="AS229" i="1"/>
  <c r="AT229" i="1"/>
  <c r="H255" i="1"/>
  <c r="I255" i="1"/>
  <c r="AL179" i="1"/>
  <c r="AT255" i="1"/>
  <c r="AS255" i="1"/>
  <c r="AT213" i="1"/>
  <c r="AS213" i="1"/>
  <c r="AT243" i="1"/>
  <c r="AS243" i="1"/>
  <c r="AS192" i="1"/>
  <c r="AT192" i="1"/>
  <c r="AS251" i="1"/>
  <c r="AT251" i="1"/>
  <c r="AM292" i="1"/>
  <c r="AM286" i="1"/>
  <c r="AX292" i="1"/>
  <c r="BA292" i="1" s="1"/>
  <c r="BC292" i="1" s="1"/>
  <c r="AS243" i="2"/>
  <c r="AM140" i="1"/>
  <c r="AN140" i="1"/>
  <c r="AM111" i="1"/>
  <c r="AN111" i="1"/>
  <c r="AN277" i="1"/>
  <c r="AM277" i="1"/>
  <c r="AX277" i="1"/>
  <c r="AN148" i="1"/>
  <c r="AM148" i="1"/>
  <c r="AX148" i="1"/>
  <c r="AM279" i="1"/>
  <c r="AX279" i="1"/>
  <c r="AN279" i="1"/>
  <c r="AM195" i="1"/>
  <c r="AN195" i="1"/>
  <c r="AX195" i="1"/>
  <c r="AL246" i="2"/>
  <c r="AX246" i="2" s="1"/>
  <c r="AZ246" i="2" s="1"/>
  <c r="H246" i="2"/>
  <c r="AX215" i="2"/>
  <c r="AY215" i="2" s="1"/>
  <c r="BB215" i="2" s="1"/>
  <c r="AT115" i="2"/>
  <c r="AS301" i="2"/>
  <c r="AT231" i="2"/>
  <c r="AS232" i="2"/>
  <c r="AS172" i="2"/>
  <c r="AT172" i="2"/>
  <c r="AT255" i="2"/>
  <c r="AS216" i="2"/>
  <c r="AT158" i="2"/>
  <c r="AS213" i="2"/>
  <c r="AT146" i="2"/>
  <c r="AT118" i="2"/>
  <c r="AS250" i="2"/>
  <c r="AT129" i="2"/>
  <c r="AS234" i="2"/>
  <c r="I285" i="2"/>
  <c r="H285" i="2"/>
  <c r="AX232" i="2"/>
  <c r="AY232" i="2" s="1"/>
  <c r="BB232" i="2" s="1"/>
  <c r="AS130" i="2"/>
  <c r="AX134" i="2"/>
  <c r="AZ134" i="2" s="1"/>
  <c r="AT170" i="2"/>
  <c r="AX170" i="2"/>
  <c r="AY170" i="2" s="1"/>
  <c r="BB170" i="2" s="1"/>
  <c r="AN167" i="2"/>
  <c r="AT207" i="2"/>
  <c r="AS202" i="2"/>
  <c r="AT202" i="2"/>
  <c r="AS313" i="2"/>
  <c r="AT313" i="2"/>
  <c r="AX263" i="2"/>
  <c r="AZ263" i="2" s="1"/>
  <c r="AX121" i="2"/>
  <c r="BA121" i="2" s="1"/>
  <c r="BC121" i="2" s="1"/>
  <c r="AM314" i="2"/>
  <c r="AX226" i="2"/>
  <c r="BA226" i="2" s="1"/>
  <c r="BC226" i="2" s="1"/>
  <c r="AS126" i="2"/>
  <c r="AX271" i="2"/>
  <c r="BA271" i="2" s="1"/>
  <c r="BC271" i="2" s="1"/>
  <c r="AM142" i="2"/>
  <c r="AM122" i="2"/>
  <c r="AS170" i="2"/>
  <c r="AX142" i="2"/>
  <c r="AY142" i="2" s="1"/>
  <c r="BB142" i="2" s="1"/>
  <c r="AX292" i="2"/>
  <c r="AY292" i="2" s="1"/>
  <c r="BB292" i="2" s="1"/>
  <c r="AS114" i="2"/>
  <c r="AS274" i="2"/>
  <c r="AX133" i="2"/>
  <c r="BA133" i="2" s="1"/>
  <c r="BC133" i="2" s="1"/>
  <c r="AT162" i="2"/>
  <c r="AS226" i="2"/>
  <c r="AS269" i="2"/>
  <c r="AS292" i="2"/>
  <c r="AX158" i="2"/>
  <c r="BA158" i="2" s="1"/>
  <c r="BC158" i="2" s="1"/>
  <c r="AS139" i="2"/>
  <c r="AS134" i="2"/>
  <c r="AT133" i="2"/>
  <c r="AS148" i="2"/>
  <c r="H310" i="2"/>
  <c r="I310" i="2"/>
  <c r="AX274" i="2"/>
  <c r="BA274" i="2" s="1"/>
  <c r="BC274" i="2" s="1"/>
  <c r="AT266" i="2"/>
  <c r="AX266" i="2"/>
  <c r="BA266" i="2" s="1"/>
  <c r="BC266" i="2" s="1"/>
  <c r="AT168" i="2"/>
  <c r="AX168" i="2"/>
  <c r="BA168" i="2" s="1"/>
  <c r="BC168" i="2" s="1"/>
  <c r="AS168" i="2"/>
  <c r="AS152" i="2"/>
  <c r="AT152" i="2"/>
  <c r="AN255" i="2"/>
  <c r="AN168" i="2"/>
  <c r="AN123" i="2"/>
  <c r="AM221" i="2"/>
  <c r="AN309" i="2"/>
  <c r="AN292" i="2"/>
  <c r="AT218" i="2"/>
  <c r="AS258" i="2"/>
  <c r="AS286" i="2"/>
  <c r="AX191" i="2"/>
  <c r="BA191" i="2" s="1"/>
  <c r="BC191" i="2" s="1"/>
  <c r="AX123" i="2"/>
  <c r="BA123" i="2" s="1"/>
  <c r="BC123" i="2" s="1"/>
  <c r="AX145" i="2"/>
  <c r="AZ145" i="2" s="1"/>
  <c r="AN204" i="2"/>
  <c r="AS309" i="2"/>
  <c r="AS161" i="2"/>
  <c r="AT191" i="2"/>
  <c r="AS142" i="2"/>
  <c r="AS271" i="2"/>
  <c r="AS306" i="2"/>
  <c r="AT136" i="2"/>
  <c r="AX303" i="2"/>
  <c r="AZ303" i="2" s="1"/>
  <c r="AS183" i="2"/>
  <c r="AX286" i="2"/>
  <c r="BA286" i="2" s="1"/>
  <c r="BC286" i="2" s="1"/>
  <c r="AX313" i="2"/>
  <c r="BA313" i="2" s="1"/>
  <c r="BC313" i="2" s="1"/>
  <c r="AS241" i="2"/>
  <c r="AX309" i="2"/>
  <c r="BA309" i="2" s="1"/>
  <c r="BC309" i="2" s="1"/>
  <c r="AS138" i="2"/>
  <c r="AT142" i="2"/>
  <c r="AS117" i="2"/>
  <c r="AS189" i="2"/>
  <c r="AX194" i="2"/>
  <c r="AY194" i="2" s="1"/>
  <c r="BB194" i="2" s="1"/>
  <c r="AT125" i="2"/>
  <c r="I241" i="2"/>
  <c r="H241" i="2"/>
  <c r="AT220" i="2"/>
  <c r="AS194" i="2"/>
  <c r="AS272" i="2"/>
  <c r="I304" i="2"/>
  <c r="H304" i="2"/>
  <c r="AT314" i="2"/>
  <c r="AX160" i="2"/>
  <c r="AY160" i="2" s="1"/>
  <c r="BB160" i="2" s="1"/>
  <c r="AS256" i="2"/>
  <c r="AS273" i="2"/>
  <c r="AT246" i="2"/>
  <c r="AT303" i="2"/>
  <c r="AS131" i="2"/>
  <c r="AS160" i="2"/>
  <c r="AX125" i="2"/>
  <c r="AZ125" i="2" s="1"/>
  <c r="AX314" i="2"/>
  <c r="AY314" i="2" s="1"/>
  <c r="BB314" i="2" s="1"/>
  <c r="AT234" i="2"/>
  <c r="AT245" i="2"/>
  <c r="AS266" i="2"/>
  <c r="I179" i="2"/>
  <c r="H179" i="2"/>
  <c r="H184" i="2"/>
  <c r="AS159" i="2"/>
  <c r="H277" i="2"/>
  <c r="I277" i="2"/>
  <c r="AL116" i="2"/>
  <c r="AM116" i="2" s="1"/>
  <c r="AS190" i="2"/>
  <c r="AT190" i="2"/>
  <c r="AS211" i="2"/>
  <c r="AT211" i="2"/>
  <c r="AT239" i="2"/>
  <c r="AS239" i="2"/>
  <c r="AS203" i="2"/>
  <c r="AT203" i="2"/>
  <c r="AT179" i="2"/>
  <c r="AS179" i="2"/>
  <c r="AS174" i="2"/>
  <c r="AT174" i="2"/>
  <c r="AS253" i="2"/>
  <c r="AT253" i="2"/>
  <c r="AS178" i="2"/>
  <c r="AT178" i="2"/>
  <c r="AS219" i="2"/>
  <c r="AT219" i="2"/>
  <c r="AS182" i="2"/>
  <c r="AT182" i="2"/>
  <c r="AT173" i="2"/>
  <c r="AS173" i="2"/>
  <c r="AT169" i="2"/>
  <c r="AS169" i="2"/>
  <c r="AT143" i="2"/>
  <c r="AS143" i="2"/>
  <c r="AT233" i="2"/>
  <c r="AS233" i="2"/>
  <c r="AT311" i="2"/>
  <c r="AS311" i="2"/>
  <c r="AT127" i="2"/>
  <c r="AS127" i="2"/>
  <c r="AT204" i="2"/>
  <c r="AS204" i="2"/>
  <c r="AX204" i="2"/>
  <c r="AT289" i="2"/>
  <c r="AS289" i="2"/>
  <c r="AT156" i="2"/>
  <c r="AS156" i="2"/>
  <c r="AT119" i="2"/>
  <c r="AS119" i="2"/>
  <c r="AS265" i="2"/>
  <c r="AT265" i="2"/>
  <c r="AS299" i="2"/>
  <c r="AT299" i="2"/>
  <c r="AT206" i="2"/>
  <c r="AS206" i="2"/>
  <c r="AT196" i="2"/>
  <c r="AS196" i="2"/>
  <c r="AT310" i="2"/>
  <c r="AS310" i="2"/>
  <c r="AS192" i="2"/>
  <c r="AT192" i="2"/>
  <c r="AS293" i="2"/>
  <c r="AT293" i="2"/>
  <c r="AS176" i="2"/>
  <c r="AT176" i="2"/>
  <c r="AT225" i="2"/>
  <c r="AS225" i="2"/>
  <c r="AS252" i="2"/>
  <c r="AT252" i="2"/>
  <c r="AS188" i="2"/>
  <c r="AT188" i="2"/>
  <c r="AT214" i="2"/>
  <c r="AS214" i="2"/>
  <c r="AT312" i="2"/>
  <c r="AS312" i="2"/>
  <c r="AS217" i="2"/>
  <c r="AT217" i="2"/>
  <c r="AS180" i="2"/>
  <c r="AT180" i="2"/>
  <c r="AT282" i="2"/>
  <c r="AS282" i="2"/>
  <c r="AT236" i="2"/>
  <c r="AS236" i="2"/>
  <c r="AS257" i="2"/>
  <c r="AT257" i="2"/>
  <c r="AS251" i="2"/>
  <c r="AT251" i="2"/>
  <c r="AS249" i="2"/>
  <c r="AT249" i="2"/>
  <c r="AT200" i="2"/>
  <c r="AS200" i="2"/>
  <c r="AM208" i="2"/>
  <c r="AN208" i="2"/>
  <c r="AX208" i="2"/>
  <c r="AT280" i="2"/>
  <c r="AS280" i="2"/>
  <c r="AX302" i="2"/>
  <c r="AN302" i="2"/>
  <c r="AM302" i="2"/>
  <c r="AM165" i="2"/>
  <c r="AN165" i="2"/>
  <c r="AX165" i="2"/>
  <c r="AX151" i="2"/>
  <c r="AM139" i="2"/>
  <c r="AN139" i="2"/>
  <c r="AX139" i="2"/>
  <c r="AT116" i="2"/>
  <c r="AS116" i="2"/>
  <c r="AS235" i="2"/>
  <c r="AT235" i="2"/>
  <c r="AT212" i="2"/>
  <c r="AS212" i="2"/>
  <c r="AT193" i="2"/>
  <c r="AS193" i="2"/>
  <c r="AT222" i="2"/>
  <c r="AS222" i="2"/>
  <c r="AT270" i="2"/>
  <c r="AS270" i="2"/>
  <c r="AT205" i="2"/>
  <c r="AS205" i="2"/>
  <c r="AM153" i="2"/>
  <c r="AN153" i="2"/>
  <c r="AX153" i="2"/>
  <c r="AX235" i="2"/>
  <c r="AT185" i="2"/>
  <c r="AS185" i="2"/>
  <c r="AT171" i="2"/>
  <c r="AS171" i="2"/>
  <c r="AT122" i="2"/>
  <c r="AS122" i="2"/>
  <c r="AT296" i="2"/>
  <c r="AS296" i="2"/>
  <c r="AM157" i="2"/>
  <c r="AX157" i="2"/>
  <c r="AN157" i="2"/>
  <c r="AT151" i="2"/>
  <c r="AS151" i="2"/>
  <c r="AT287" i="2"/>
  <c r="AS287" i="2"/>
  <c r="AN152" i="2"/>
  <c r="AX152" i="2"/>
  <c r="AM152" i="2"/>
  <c r="AX261" i="2"/>
  <c r="AM261" i="2"/>
  <c r="AN261" i="2"/>
  <c r="AS262" i="2"/>
  <c r="AT262" i="2"/>
  <c r="AM279" i="2"/>
  <c r="AX279" i="2"/>
  <c r="AN279" i="2"/>
  <c r="AM119" i="2"/>
  <c r="AN119" i="2"/>
  <c r="AX119" i="2"/>
  <c r="AM265" i="2"/>
  <c r="H209" i="2"/>
  <c r="I209" i="2"/>
  <c r="AX233" i="2"/>
  <c r="AN233" i="2"/>
  <c r="AM233" i="2"/>
  <c r="AT145" i="2"/>
  <c r="AS145" i="2"/>
  <c r="AM269" i="2"/>
  <c r="AT229" i="2"/>
  <c r="AS229" i="2"/>
  <c r="AT223" i="2"/>
  <c r="AS223" i="2"/>
  <c r="AM120" i="2"/>
  <c r="AM117" i="2"/>
  <c r="AN117" i="2"/>
  <c r="AX117" i="2"/>
  <c r="AM262" i="2"/>
  <c r="AT279" i="2"/>
  <c r="AS279" i="2"/>
  <c r="AX288" i="2"/>
  <c r="AN288" i="2"/>
  <c r="AM288" i="2"/>
  <c r="AN310" i="2"/>
  <c r="AM310" i="2"/>
  <c r="AX310" i="2"/>
  <c r="AT157" i="2"/>
  <c r="AS157" i="2"/>
  <c r="AT137" i="2"/>
  <c r="AS137" i="2"/>
  <c r="AM222" i="2"/>
  <c r="AN222" i="2"/>
  <c r="AX222" i="2"/>
  <c r="AT276" i="2"/>
  <c r="AS276" i="2"/>
  <c r="AT281" i="2"/>
  <c r="AS281" i="2"/>
  <c r="H128" i="2"/>
  <c r="I128" i="2"/>
  <c r="AT230" i="2"/>
  <c r="AS230" i="2"/>
  <c r="AT135" i="2"/>
  <c r="AS135" i="2"/>
  <c r="AN178" i="2"/>
  <c r="AT242" i="2"/>
  <c r="AS242" i="2"/>
  <c r="AN228" i="2"/>
  <c r="AS201" i="2"/>
  <c r="AT201" i="2"/>
  <c r="AX252" i="2"/>
  <c r="AN252" i="2"/>
  <c r="AM252" i="2"/>
  <c r="AM163" i="2"/>
  <c r="AN163" i="2"/>
  <c r="AX163" i="2"/>
  <c r="AM240" i="2"/>
  <c r="AN240" i="2"/>
  <c r="AX240" i="2"/>
  <c r="AS254" i="2"/>
  <c r="AT254" i="2"/>
  <c r="AT304" i="2"/>
  <c r="AS304" i="2"/>
  <c r="AX249" i="2"/>
  <c r="AX217" i="2"/>
  <c r="AN217" i="2"/>
  <c r="AM217" i="2"/>
  <c r="AX264" i="2"/>
  <c r="AN264" i="2"/>
  <c r="AM264" i="2"/>
  <c r="AT175" i="2"/>
  <c r="AS175" i="2"/>
  <c r="AM218" i="2"/>
  <c r="AX218" i="2"/>
  <c r="AN218" i="2"/>
  <c r="AX176" i="2"/>
  <c r="AM176" i="2"/>
  <c r="AS247" i="2"/>
  <c r="AT247" i="2"/>
  <c r="H124" i="2"/>
  <c r="I124" i="2"/>
  <c r="AS259" i="2"/>
  <c r="AT259" i="2"/>
  <c r="AS297" i="2"/>
  <c r="AT297" i="2"/>
  <c r="AN162" i="2"/>
  <c r="AX162" i="2"/>
  <c r="AM162" i="2"/>
  <c r="AT238" i="2"/>
  <c r="AS238" i="2"/>
  <c r="AS195" i="2"/>
  <c r="AT195" i="2"/>
  <c r="AN304" i="2"/>
  <c r="AS166" i="2"/>
  <c r="AT166" i="2"/>
  <c r="I190" i="2"/>
  <c r="H190" i="2"/>
  <c r="AS154" i="2"/>
  <c r="AT154" i="2"/>
  <c r="AM206" i="2"/>
  <c r="AN206" i="2"/>
  <c r="AX206" i="2"/>
  <c r="AM307" i="2"/>
  <c r="AN307" i="2"/>
  <c r="AX307" i="2"/>
  <c r="AT264" i="2"/>
  <c r="AS264" i="2"/>
  <c r="AT167" i="2"/>
  <c r="AS167" i="2"/>
  <c r="AM155" i="2"/>
  <c r="AN155" i="2"/>
  <c r="AX155" i="2"/>
  <c r="AT153" i="2"/>
  <c r="AS153" i="2"/>
  <c r="AT132" i="2"/>
  <c r="AS132" i="2"/>
  <c r="AS186" i="2"/>
  <c r="AT186" i="2"/>
  <c r="AT215" i="2"/>
  <c r="AS215" i="2"/>
  <c r="AT305" i="2"/>
  <c r="AS305" i="2"/>
  <c r="AT199" i="2"/>
  <c r="AS199" i="2"/>
  <c r="AT244" i="2"/>
  <c r="AS244" i="2"/>
  <c r="AX200" i="2"/>
  <c r="AT260" i="2"/>
  <c r="AS260" i="2"/>
  <c r="AT291" i="2"/>
  <c r="AS291" i="2"/>
  <c r="AT149" i="2"/>
  <c r="AS149" i="2"/>
  <c r="AT120" i="2"/>
  <c r="AS120" i="2"/>
  <c r="AX195" i="2"/>
  <c r="AN195" i="2"/>
  <c r="AM195" i="2"/>
  <c r="AX241" i="2"/>
  <c r="AN241" i="2"/>
  <c r="AM241" i="2"/>
  <c r="AT290" i="2"/>
  <c r="AS290" i="2"/>
  <c r="AT208" i="2"/>
  <c r="AS208" i="2"/>
  <c r="AS268" i="2"/>
  <c r="AT268" i="2"/>
  <c r="AT307" i="2"/>
  <c r="AS307" i="2"/>
  <c r="AT163" i="2"/>
  <c r="AS163" i="2"/>
  <c r="AT121" i="2"/>
  <c r="AS121" i="2"/>
  <c r="AX212" i="2"/>
  <c r="AS181" i="2"/>
  <c r="AT181" i="2"/>
  <c r="AS263" i="2"/>
  <c r="AT263" i="2"/>
  <c r="H172" i="2"/>
  <c r="I172" i="2"/>
  <c r="AS237" i="2"/>
  <c r="AT237" i="2"/>
  <c r="AT197" i="2"/>
  <c r="AS197" i="2"/>
  <c r="AT300" i="2"/>
  <c r="AS300" i="2"/>
  <c r="AM236" i="2"/>
  <c r="AX236" i="2"/>
  <c r="AN236" i="2"/>
  <c r="AT177" i="2"/>
  <c r="AS177" i="2"/>
  <c r="H130" i="2"/>
  <c r="I130" i="2"/>
  <c r="AX205" i="2"/>
  <c r="AS284" i="2"/>
  <c r="AT284" i="2"/>
  <c r="AT248" i="2"/>
  <c r="AS248" i="2"/>
  <c r="AX230" i="2"/>
  <c r="AX199" i="2"/>
  <c r="AX237" i="2"/>
  <c r="AN237" i="2"/>
  <c r="AM237" i="2"/>
  <c r="AS261" i="2"/>
  <c r="AT261" i="2"/>
  <c r="AX180" i="2"/>
  <c r="AM180" i="2"/>
  <c r="AN180" i="2"/>
  <c r="AS187" i="2"/>
  <c r="AT187" i="2"/>
  <c r="AS227" i="2"/>
  <c r="AT227" i="2"/>
  <c r="AN290" i="2"/>
  <c r="AT144" i="2"/>
  <c r="AS144" i="2"/>
  <c r="AM214" i="2"/>
  <c r="AN214" i="2"/>
  <c r="AX214" i="2"/>
  <c r="AT240" i="2"/>
  <c r="AS240" i="2"/>
  <c r="AT283" i="2"/>
  <c r="AS283" i="2"/>
  <c r="AN278" i="2"/>
  <c r="AM278" i="2"/>
  <c r="AX278" i="2"/>
  <c r="AN150" i="2"/>
  <c r="AX150" i="2"/>
  <c r="AM150" i="2"/>
  <c r="AS184" i="2"/>
  <c r="AT184" i="2"/>
  <c r="AT209" i="2"/>
  <c r="AS209" i="2"/>
  <c r="AM291" i="2"/>
  <c r="AN291" i="2"/>
  <c r="AX291" i="2"/>
  <c r="AS294" i="2"/>
  <c r="AT294" i="2"/>
  <c r="AT277" i="2"/>
  <c r="AS277" i="2"/>
  <c r="AT141" i="2"/>
  <c r="AS141" i="2"/>
  <c r="AT124" i="2"/>
  <c r="AS124" i="2"/>
  <c r="AT221" i="2"/>
  <c r="AS221" i="2"/>
  <c r="AT298" i="2"/>
  <c r="AS298" i="2"/>
  <c r="AS267" i="2"/>
  <c r="AT267" i="2"/>
  <c r="AX211" i="2"/>
  <c r="AN211" i="2"/>
  <c r="AM211" i="2"/>
  <c r="AT278" i="2"/>
  <c r="AS278" i="2"/>
  <c r="AT150" i="2"/>
  <c r="AS150" i="2"/>
  <c r="AT164" i="2"/>
  <c r="AS164" i="2"/>
  <c r="AX294" i="2"/>
  <c r="AT165" i="2"/>
  <c r="AS165" i="2"/>
  <c r="AT228" i="2"/>
  <c r="AS228" i="2"/>
  <c r="AS295" i="2"/>
  <c r="AT295" i="2"/>
  <c r="AT302" i="2"/>
  <c r="AS302" i="2"/>
  <c r="AM135" i="2"/>
  <c r="AX135" i="2"/>
  <c r="AN135" i="2"/>
  <c r="AT285" i="2"/>
  <c r="AS285" i="2"/>
  <c r="AN276" i="2"/>
  <c r="AM276" i="2"/>
  <c r="AX276" i="2"/>
  <c r="AT288" i="2"/>
  <c r="AS288" i="2"/>
  <c r="AM141" i="2"/>
  <c r="AX141" i="2"/>
  <c r="AN141" i="2"/>
  <c r="AM124" i="2"/>
  <c r="AX124" i="2"/>
  <c r="AN124" i="2"/>
  <c r="AX301" i="2"/>
  <c r="AM301" i="2"/>
  <c r="AN301" i="2"/>
  <c r="AT198" i="2"/>
  <c r="AS198" i="2"/>
  <c r="AL128" i="2"/>
  <c r="AX122" i="2"/>
  <c r="AL190" i="2"/>
  <c r="AN179" i="2"/>
  <c r="AN282" i="2"/>
  <c r="AM282" i="2"/>
  <c r="AX185" i="2"/>
  <c r="AN185" i="2"/>
  <c r="AM185" i="2"/>
  <c r="H225" i="2"/>
  <c r="I225" i="2"/>
  <c r="AT155" i="2"/>
  <c r="AS155" i="2"/>
  <c r="AT147" i="2"/>
  <c r="AS147" i="2"/>
  <c r="AX258" i="2"/>
  <c r="AN258" i="2"/>
  <c r="AM258" i="2"/>
  <c r="AT128" i="2"/>
  <c r="AS128" i="2"/>
  <c r="AN148" i="2"/>
  <c r="AX148" i="2"/>
  <c r="AM148" i="2"/>
  <c r="AN154" i="1"/>
  <c r="AX154" i="1"/>
  <c r="AM154" i="1"/>
  <c r="BA212" i="1"/>
  <c r="BC212" i="1" s="1"/>
  <c r="AY212" i="1"/>
  <c r="BB212" i="1" s="1"/>
  <c r="AZ212" i="1"/>
  <c r="AM168" i="1"/>
  <c r="AN168" i="1"/>
  <c r="AX168" i="1"/>
  <c r="AZ127" i="1"/>
  <c r="BA127" i="1"/>
  <c r="BC127" i="1" s="1"/>
  <c r="AY127" i="1"/>
  <c r="BB127" i="1" s="1"/>
  <c r="AM173" i="1"/>
  <c r="AX173" i="1"/>
  <c r="AN173" i="1"/>
  <c r="AZ311" i="1"/>
  <c r="BA311" i="1"/>
  <c r="BC311" i="1" s="1"/>
  <c r="AY311" i="1"/>
  <c r="BB311" i="1" s="1"/>
  <c r="AZ121" i="1"/>
  <c r="AY121" i="1"/>
  <c r="BB121" i="1" s="1"/>
  <c r="BA121" i="1"/>
  <c r="BC121" i="1" s="1"/>
  <c r="BA252" i="1"/>
  <c r="BC252" i="1" s="1"/>
  <c r="AZ252" i="1"/>
  <c r="AY252" i="1"/>
  <c r="BB252" i="1" s="1"/>
  <c r="AN114" i="1"/>
  <c r="AX114" i="1"/>
  <c r="AM114" i="1"/>
  <c r="AM143" i="1"/>
  <c r="AN143" i="1"/>
  <c r="AX143" i="1"/>
  <c r="AM283" i="1"/>
  <c r="AX283" i="1"/>
  <c r="AN283" i="1"/>
  <c r="AM298" i="1"/>
  <c r="AX298" i="1"/>
  <c r="AN298" i="1"/>
  <c r="AN112" i="1"/>
  <c r="AX112" i="1"/>
  <c r="AM112" i="1"/>
  <c r="AN306" i="1"/>
  <c r="AX306" i="1"/>
  <c r="AM306" i="1"/>
  <c r="AN113" i="1"/>
  <c r="AX113" i="1"/>
  <c r="AM113" i="1"/>
  <c r="AM199" i="1"/>
  <c r="AN199" i="1"/>
  <c r="AX199" i="1"/>
  <c r="AN117" i="1"/>
  <c r="AX117" i="1"/>
  <c r="AM117" i="1"/>
  <c r="AX301" i="1"/>
  <c r="AM301" i="1"/>
  <c r="AN301" i="1"/>
  <c r="AN118" i="1"/>
  <c r="AX118" i="1"/>
  <c r="AM118" i="1"/>
  <c r="AM275" i="1"/>
  <c r="AX275" i="1"/>
  <c r="AN275" i="1"/>
  <c r="AZ122" i="1" l="1"/>
  <c r="AX288" i="1"/>
  <c r="AZ288" i="1" s="1"/>
  <c r="AX177" i="1"/>
  <c r="BA177" i="1" s="1"/>
  <c r="BC177" i="1" s="1"/>
  <c r="AY204" i="1"/>
  <c r="BB204" i="1" s="1"/>
  <c r="BA198" i="1"/>
  <c r="BC198" i="1" s="1"/>
  <c r="BA141" i="1"/>
  <c r="BC141" i="1" s="1"/>
  <c r="AZ257" i="1"/>
  <c r="AZ141" i="1"/>
  <c r="AM247" i="2"/>
  <c r="AX120" i="2"/>
  <c r="AM242" i="2"/>
  <c r="AN126" i="2"/>
  <c r="AN305" i="2"/>
  <c r="AX247" i="2"/>
  <c r="AX161" i="2"/>
  <c r="BA161" i="2" s="1"/>
  <c r="BC161" i="2" s="1"/>
  <c r="AZ298" i="2"/>
  <c r="BA298" i="2"/>
  <c r="BC298" i="2" s="1"/>
  <c r="BA139" i="1"/>
  <c r="BC139" i="1" s="1"/>
  <c r="AX156" i="1"/>
  <c r="AZ156" i="1" s="1"/>
  <c r="BA204" i="1"/>
  <c r="BC204" i="1" s="1"/>
  <c r="AX218" i="1"/>
  <c r="AY218" i="1" s="1"/>
  <c r="BB218" i="1" s="1"/>
  <c r="AN218" i="1"/>
  <c r="AZ198" i="1"/>
  <c r="AX127" i="2"/>
  <c r="BA127" i="2" s="1"/>
  <c r="BC127" i="2" s="1"/>
  <c r="AX311" i="2"/>
  <c r="AN311" i="2"/>
  <c r="AM203" i="2"/>
  <c r="AX270" i="2"/>
  <c r="AZ270" i="2" s="1"/>
  <c r="BA297" i="2"/>
  <c r="BC297" i="2" s="1"/>
  <c r="AX242" i="2"/>
  <c r="AM115" i="2"/>
  <c r="AM305" i="2"/>
  <c r="AN138" i="2"/>
  <c r="AM293" i="2"/>
  <c r="AX115" i="2"/>
  <c r="BA115" i="2" s="1"/>
  <c r="BC115" i="2" s="1"/>
  <c r="AY122" i="1"/>
  <c r="BB122" i="1" s="1"/>
  <c r="AX253" i="1"/>
  <c r="BA253" i="1" s="1"/>
  <c r="BC253" i="1" s="1"/>
  <c r="AY257" i="1"/>
  <c r="BB257" i="1" s="1"/>
  <c r="BA178" i="1"/>
  <c r="BC178" i="1" s="1"/>
  <c r="BA216" i="1"/>
  <c r="BC216" i="1" s="1"/>
  <c r="BA170" i="1"/>
  <c r="BC170" i="1" s="1"/>
  <c r="AZ139" i="1"/>
  <c r="AX231" i="1"/>
  <c r="AZ231" i="1" s="1"/>
  <c r="AZ216" i="1"/>
  <c r="BA181" i="1"/>
  <c r="BC181" i="1" s="1"/>
  <c r="AZ170" i="1"/>
  <c r="AY178" i="1"/>
  <c r="BB178" i="1" s="1"/>
  <c r="AZ181" i="1"/>
  <c r="AZ124" i="1"/>
  <c r="BA293" i="1"/>
  <c r="BC293" i="1" s="1"/>
  <c r="AN132" i="1"/>
  <c r="AM156" i="1"/>
  <c r="AN288" i="1"/>
  <c r="AM294" i="2"/>
  <c r="AN127" i="2"/>
  <c r="AM290" i="2"/>
  <c r="AN203" i="2"/>
  <c r="AX188" i="2"/>
  <c r="AM138" i="2"/>
  <c r="AN232" i="1"/>
  <c r="AM177" i="1"/>
  <c r="AN128" i="1"/>
  <c r="AY124" i="1"/>
  <c r="BB124" i="1" s="1"/>
  <c r="AX296" i="1"/>
  <c r="AZ296" i="1" s="1"/>
  <c r="AN253" i="1"/>
  <c r="AN231" i="1"/>
  <c r="AN296" i="1"/>
  <c r="AX232" i="1"/>
  <c r="BA232" i="1" s="1"/>
  <c r="BC232" i="1" s="1"/>
  <c r="AN137" i="2"/>
  <c r="AX277" i="2"/>
  <c r="AN253" i="2"/>
  <c r="AX137" i="2"/>
  <c r="BA137" i="2" s="1"/>
  <c r="BC137" i="2" s="1"/>
  <c r="BA308" i="2"/>
  <c r="BC308" i="2" s="1"/>
  <c r="AM267" i="2"/>
  <c r="AN267" i="2"/>
  <c r="AN312" i="2"/>
  <c r="AX269" i="2"/>
  <c r="AZ269" i="2" s="1"/>
  <c r="AM312" i="2"/>
  <c r="AX223" i="2"/>
  <c r="AY223" i="2" s="1"/>
  <c r="BB223" i="2" s="1"/>
  <c r="AN131" i="2"/>
  <c r="AN151" i="2"/>
  <c r="AM220" i="2"/>
  <c r="AX220" i="2"/>
  <c r="BA220" i="2" s="1"/>
  <c r="BC220" i="2" s="1"/>
  <c r="AX143" i="2"/>
  <c r="BA143" i="2" s="1"/>
  <c r="BC143" i="2" s="1"/>
  <c r="AX244" i="2"/>
  <c r="AZ244" i="2" s="1"/>
  <c r="AN143" i="2"/>
  <c r="AX283" i="2"/>
  <c r="BA283" i="2" s="1"/>
  <c r="BC283" i="2" s="1"/>
  <c r="AM283" i="2"/>
  <c r="AZ111" i="1"/>
  <c r="AM304" i="2"/>
  <c r="AX273" i="2"/>
  <c r="BA273" i="2" s="1"/>
  <c r="BC273" i="2" s="1"/>
  <c r="AN273" i="2"/>
  <c r="AX300" i="2"/>
  <c r="AZ300" i="2" s="1"/>
  <c r="AM249" i="2"/>
  <c r="AM219" i="2"/>
  <c r="AN175" i="2"/>
  <c r="AZ275" i="2"/>
  <c r="AN219" i="2"/>
  <c r="AM146" i="2"/>
  <c r="AX255" i="2"/>
  <c r="BA255" i="2" s="1"/>
  <c r="BC255" i="2" s="1"/>
  <c r="AZ135" i="1"/>
  <c r="AN281" i="1"/>
  <c r="AY275" i="2"/>
  <c r="BB275" i="2" s="1"/>
  <c r="AX146" i="2"/>
  <c r="BA146" i="2" s="1"/>
  <c r="BC146" i="2" s="1"/>
  <c r="AN250" i="2"/>
  <c r="AY135" i="1"/>
  <c r="BB135" i="1" s="1"/>
  <c r="AX173" i="2"/>
  <c r="BA173" i="2" s="1"/>
  <c r="BC173" i="2" s="1"/>
  <c r="AN173" i="2"/>
  <c r="AM300" i="2"/>
  <c r="AX281" i="1"/>
  <c r="AZ281" i="1" s="1"/>
  <c r="AY111" i="1"/>
  <c r="BB111" i="1" s="1"/>
  <c r="AM144" i="2"/>
  <c r="AX114" i="2"/>
  <c r="AY114" i="2" s="1"/>
  <c r="BB114" i="2" s="1"/>
  <c r="AX250" i="2"/>
  <c r="AY250" i="2" s="1"/>
  <c r="BB250" i="2" s="1"/>
  <c r="AX302" i="1"/>
  <c r="AZ302" i="1" s="1"/>
  <c r="AM302" i="1"/>
  <c r="AX200" i="1"/>
  <c r="AZ200" i="1" s="1"/>
  <c r="AN200" i="1"/>
  <c r="AX246" i="1"/>
  <c r="AZ246" i="1" s="1"/>
  <c r="AX132" i="1"/>
  <c r="BA132" i="1" s="1"/>
  <c r="BC132" i="1" s="1"/>
  <c r="AX164" i="1"/>
  <c r="BA164" i="1" s="1"/>
  <c r="BC164" i="1" s="1"/>
  <c r="AN164" i="1"/>
  <c r="AM246" i="1"/>
  <c r="AN224" i="2"/>
  <c r="AM126" i="2"/>
  <c r="AN270" i="2"/>
  <c r="AX265" i="2"/>
  <c r="AZ265" i="2" s="1"/>
  <c r="AM227" i="2"/>
  <c r="AN200" i="2"/>
  <c r="AN293" i="2"/>
  <c r="AX228" i="2"/>
  <c r="BA228" i="2" s="1"/>
  <c r="BC228" i="2" s="1"/>
  <c r="AX281" i="2"/>
  <c r="BA281" i="2" s="1"/>
  <c r="BC281" i="2" s="1"/>
  <c r="AN262" i="2"/>
  <c r="AX224" i="2"/>
  <c r="AZ224" i="2" s="1"/>
  <c r="AX178" i="2"/>
  <c r="AZ178" i="2" s="1"/>
  <c r="AX164" i="2"/>
  <c r="AY164" i="2" s="1"/>
  <c r="BB164" i="2" s="1"/>
  <c r="AM177" i="2"/>
  <c r="AM140" i="2"/>
  <c r="AN244" i="2"/>
  <c r="AN140" i="2"/>
  <c r="AM131" i="2"/>
  <c r="AM207" i="2"/>
  <c r="AM223" i="2"/>
  <c r="AN177" i="2"/>
  <c r="AX207" i="2"/>
  <c r="AY207" i="2" s="1"/>
  <c r="BB207" i="2" s="1"/>
  <c r="AY297" i="2"/>
  <c r="BB297" i="2" s="1"/>
  <c r="AN289" i="2"/>
  <c r="AN187" i="2"/>
  <c r="AX231" i="2"/>
  <c r="AY231" i="2" s="1"/>
  <c r="BB231" i="2" s="1"/>
  <c r="AM254" i="2"/>
  <c r="AM289" i="2"/>
  <c r="AN277" i="2"/>
  <c r="AX187" i="2"/>
  <c r="AZ187" i="2" s="1"/>
  <c r="AM295" i="2"/>
  <c r="AN188" i="2"/>
  <c r="AM229" i="2"/>
  <c r="AM136" i="2"/>
  <c r="AN136" i="2"/>
  <c r="AN254" i="2"/>
  <c r="AX295" i="2"/>
  <c r="BA295" i="2" s="1"/>
  <c r="BC295" i="2" s="1"/>
  <c r="AN171" i="2"/>
  <c r="AN202" i="2"/>
  <c r="AM253" i="2"/>
  <c r="AX144" i="2"/>
  <c r="AY144" i="2" s="1"/>
  <c r="BB144" i="2" s="1"/>
  <c r="AM231" i="2"/>
  <c r="AX202" i="2"/>
  <c r="BA202" i="2" s="1"/>
  <c r="BC202" i="2" s="1"/>
  <c r="AX248" i="2"/>
  <c r="BA248" i="2" s="1"/>
  <c r="BC248" i="2" s="1"/>
  <c r="AX136" i="2"/>
  <c r="BA136" i="2" s="1"/>
  <c r="BC136" i="2" s="1"/>
  <c r="AX229" i="2"/>
  <c r="AZ229" i="2" s="1"/>
  <c r="AX230" i="1"/>
  <c r="AY230" i="1" s="1"/>
  <c r="BB230" i="1" s="1"/>
  <c r="AN230" i="1"/>
  <c r="AX120" i="1"/>
  <c r="AZ120" i="1" s="1"/>
  <c r="AM120" i="1"/>
  <c r="AY251" i="1"/>
  <c r="BB251" i="1" s="1"/>
  <c r="BA251" i="1"/>
  <c r="BC251" i="1" s="1"/>
  <c r="AZ251" i="1"/>
  <c r="AX259" i="1"/>
  <c r="BA259" i="1" s="1"/>
  <c r="BC259" i="1" s="1"/>
  <c r="BA249" i="1"/>
  <c r="BC249" i="1" s="1"/>
  <c r="AX128" i="1"/>
  <c r="AY128" i="1" s="1"/>
  <c r="BB128" i="1" s="1"/>
  <c r="AY249" i="1"/>
  <c r="BB249" i="1" s="1"/>
  <c r="AN259" i="1"/>
  <c r="AM251" i="1"/>
  <c r="AN251" i="1"/>
  <c r="AZ293" i="1"/>
  <c r="AZ162" i="1"/>
  <c r="AY274" i="1"/>
  <c r="BB274" i="1" s="1"/>
  <c r="AX125" i="1"/>
  <c r="AY125" i="1" s="1"/>
  <c r="BB125" i="1" s="1"/>
  <c r="BA274" i="1"/>
  <c r="BC274" i="1" s="1"/>
  <c r="AN125" i="1"/>
  <c r="AX134" i="1"/>
  <c r="AY134" i="1" s="1"/>
  <c r="BB134" i="1" s="1"/>
  <c r="AN134" i="1"/>
  <c r="AN235" i="1"/>
  <c r="AM235" i="1"/>
  <c r="AY215" i="1"/>
  <c r="BB215" i="1" s="1"/>
  <c r="AX201" i="1"/>
  <c r="AY201" i="1" s="1"/>
  <c r="BB201" i="1" s="1"/>
  <c r="AN201" i="1"/>
  <c r="AN226" i="1"/>
  <c r="BA266" i="1"/>
  <c r="BC266" i="1" s="1"/>
  <c r="AZ266" i="1"/>
  <c r="AX226" i="1"/>
  <c r="BA226" i="1" s="1"/>
  <c r="BC226" i="1" s="1"/>
  <c r="AN227" i="2"/>
  <c r="AN164" i="2"/>
  <c r="AN189" i="2"/>
  <c r="AM257" i="2"/>
  <c r="AX189" i="2"/>
  <c r="BA189" i="2" s="1"/>
  <c r="BC189" i="2" s="1"/>
  <c r="AM248" i="2"/>
  <c r="AN308" i="1"/>
  <c r="AX308" i="1"/>
  <c r="AY308" i="1" s="1"/>
  <c r="BB308" i="1" s="1"/>
  <c r="AX171" i="2"/>
  <c r="BA171" i="2" s="1"/>
  <c r="BC171" i="2" s="1"/>
  <c r="AY184" i="1"/>
  <c r="BB184" i="1" s="1"/>
  <c r="AZ184" i="1"/>
  <c r="AN137" i="1"/>
  <c r="AN259" i="2"/>
  <c r="AN306" i="2"/>
  <c r="AX259" i="2"/>
  <c r="BA259" i="2" s="1"/>
  <c r="BC259" i="2" s="1"/>
  <c r="AM306" i="2"/>
  <c r="AN116" i="2"/>
  <c r="AM181" i="2"/>
  <c r="AM272" i="2"/>
  <c r="AX116" i="2"/>
  <c r="AZ116" i="2" s="1"/>
  <c r="AN181" i="2"/>
  <c r="AM174" i="2"/>
  <c r="AX216" i="2"/>
  <c r="AY216" i="2" s="1"/>
  <c r="BB216" i="2" s="1"/>
  <c r="AX257" i="2"/>
  <c r="AZ257" i="2" s="1"/>
  <c r="AX132" i="2"/>
  <c r="AN161" i="2"/>
  <c r="AM243" i="2"/>
  <c r="AN243" i="2"/>
  <c r="AN182" i="2"/>
  <c r="AM186" i="2"/>
  <c r="AN186" i="2"/>
  <c r="AX182" i="2"/>
  <c r="AZ182" i="2" s="1"/>
  <c r="AM172" i="2"/>
  <c r="AN172" i="2"/>
  <c r="AN296" i="2"/>
  <c r="AN216" i="2"/>
  <c r="AX296" i="2"/>
  <c r="BA296" i="2" s="1"/>
  <c r="BC296" i="2" s="1"/>
  <c r="BA223" i="1"/>
  <c r="BC223" i="1" s="1"/>
  <c r="AM287" i="1"/>
  <c r="AN287" i="1"/>
  <c r="AZ223" i="1"/>
  <c r="AN289" i="1"/>
  <c r="AY140" i="1"/>
  <c r="BB140" i="1" s="1"/>
  <c r="AZ140" i="1"/>
  <c r="AM289" i="1"/>
  <c r="AM242" i="1"/>
  <c r="AZ242" i="1"/>
  <c r="AY242" i="1"/>
  <c r="BB242" i="1" s="1"/>
  <c r="AN242" i="1"/>
  <c r="AZ142" i="1"/>
  <c r="AY162" i="1"/>
  <c r="BB162" i="1" s="1"/>
  <c r="AM245" i="2"/>
  <c r="AX196" i="2"/>
  <c r="AY196" i="2" s="1"/>
  <c r="BB196" i="2" s="1"/>
  <c r="AN196" i="2"/>
  <c r="AN245" i="2"/>
  <c r="AN166" i="2"/>
  <c r="AM280" i="1"/>
  <c r="BA142" i="1"/>
  <c r="BC142" i="1" s="1"/>
  <c r="AZ245" i="1"/>
  <c r="BA245" i="1"/>
  <c r="BC245" i="1" s="1"/>
  <c r="AN245" i="1"/>
  <c r="AM245" i="1"/>
  <c r="AM300" i="1"/>
  <c r="AN300" i="1"/>
  <c r="AZ180" i="1"/>
  <c r="AX133" i="1"/>
  <c r="AY133" i="1" s="1"/>
  <c r="BB133" i="1" s="1"/>
  <c r="AN133" i="1"/>
  <c r="AX280" i="1"/>
  <c r="BA280" i="1" s="1"/>
  <c r="BC280" i="1" s="1"/>
  <c r="BA235" i="1"/>
  <c r="BC235" i="1" s="1"/>
  <c r="AY180" i="1"/>
  <c r="BB180" i="1" s="1"/>
  <c r="AZ235" i="1"/>
  <c r="AZ263" i="1"/>
  <c r="AZ215" i="1"/>
  <c r="AY161" i="1"/>
  <c r="BB161" i="1" s="1"/>
  <c r="BA161" i="1"/>
  <c r="BC161" i="1" s="1"/>
  <c r="BA295" i="1"/>
  <c r="BC295" i="1" s="1"/>
  <c r="BA222" i="1"/>
  <c r="BC222" i="1" s="1"/>
  <c r="AZ295" i="1"/>
  <c r="AZ222" i="1"/>
  <c r="AZ221" i="1"/>
  <c r="AY221" i="1"/>
  <c r="BB221" i="1" s="1"/>
  <c r="BA138" i="1"/>
  <c r="BC138" i="1" s="1"/>
  <c r="AM137" i="1"/>
  <c r="AZ138" i="1"/>
  <c r="AZ157" i="1"/>
  <c r="AZ177" i="1"/>
  <c r="AY177" i="1"/>
  <c r="BB177" i="1" s="1"/>
  <c r="AY303" i="1"/>
  <c r="BB303" i="1" s="1"/>
  <c r="BA303" i="1"/>
  <c r="BC303" i="1" s="1"/>
  <c r="AY157" i="1"/>
  <c r="BB157" i="1" s="1"/>
  <c r="AY268" i="1"/>
  <c r="BB268" i="1" s="1"/>
  <c r="AN210" i="1"/>
  <c r="AZ224" i="1"/>
  <c r="AX210" i="1"/>
  <c r="BA210" i="1" s="1"/>
  <c r="BC210" i="1" s="1"/>
  <c r="BA267" i="1"/>
  <c r="BC267" i="1" s="1"/>
  <c r="AZ267" i="1"/>
  <c r="AY270" i="1"/>
  <c r="BB270" i="1" s="1"/>
  <c r="BA270" i="1"/>
  <c r="BC270" i="1" s="1"/>
  <c r="AY151" i="1"/>
  <c r="BB151" i="1" s="1"/>
  <c r="AY176" i="1"/>
  <c r="BB176" i="1" s="1"/>
  <c r="AY189" i="1"/>
  <c r="BB189" i="1" s="1"/>
  <c r="AN153" i="1"/>
  <c r="AM153" i="1"/>
  <c r="AZ309" i="1"/>
  <c r="AN144" i="1"/>
  <c r="AZ166" i="1"/>
  <c r="BA309" i="1"/>
  <c r="BC309" i="1" s="1"/>
  <c r="AZ214" i="1"/>
  <c r="AX144" i="1"/>
  <c r="BA144" i="1" s="1"/>
  <c r="BC144" i="1" s="1"/>
  <c r="AZ310" i="1"/>
  <c r="AY224" i="1"/>
  <c r="BB224" i="1" s="1"/>
  <c r="AY172" i="1"/>
  <c r="BB172" i="1" s="1"/>
  <c r="AZ189" i="1"/>
  <c r="AX238" i="1"/>
  <c r="AY238" i="1" s="1"/>
  <c r="BB238" i="1" s="1"/>
  <c r="BA172" i="1"/>
  <c r="BC172" i="1" s="1"/>
  <c r="BA282" i="1"/>
  <c r="BC282" i="1" s="1"/>
  <c r="AY166" i="1"/>
  <c r="BB166" i="1" s="1"/>
  <c r="AZ129" i="1"/>
  <c r="AZ176" i="1"/>
  <c r="AZ282" i="1"/>
  <c r="AM304" i="1"/>
  <c r="BA169" i="1"/>
  <c r="BC169" i="1" s="1"/>
  <c r="BA260" i="1"/>
  <c r="BC260" i="1" s="1"/>
  <c r="BA268" i="1"/>
  <c r="BC268" i="1" s="1"/>
  <c r="AY165" i="1"/>
  <c r="BB165" i="1" s="1"/>
  <c r="BA273" i="1"/>
  <c r="BC273" i="1" s="1"/>
  <c r="AZ169" i="1"/>
  <c r="BA165" i="1"/>
  <c r="BC165" i="1" s="1"/>
  <c r="AY273" i="1"/>
  <c r="BB273" i="1" s="1"/>
  <c r="BA287" i="1"/>
  <c r="BC287" i="1" s="1"/>
  <c r="AY287" i="1"/>
  <c r="BB287" i="1" s="1"/>
  <c r="AY260" i="1"/>
  <c r="BB260" i="1" s="1"/>
  <c r="AX304" i="1"/>
  <c r="AZ304" i="1" s="1"/>
  <c r="BA214" i="1"/>
  <c r="BC214" i="1" s="1"/>
  <c r="AY205" i="1"/>
  <c r="BB205" i="1" s="1"/>
  <c r="AZ146" i="1"/>
  <c r="AN269" i="1"/>
  <c r="BA146" i="1"/>
  <c r="BC146" i="1" s="1"/>
  <c r="AX269" i="1"/>
  <c r="AY269" i="1" s="1"/>
  <c r="BB269" i="1" s="1"/>
  <c r="AZ205" i="1"/>
  <c r="AZ241" i="1"/>
  <c r="AY163" i="1"/>
  <c r="BB163" i="1" s="1"/>
  <c r="BA159" i="1"/>
  <c r="BC159" i="1" s="1"/>
  <c r="AY278" i="1"/>
  <c r="BB278" i="1" s="1"/>
  <c r="AM194" i="1"/>
  <c r="BA175" i="1"/>
  <c r="BC175" i="1" s="1"/>
  <c r="BA278" i="1"/>
  <c r="BC278" i="1" s="1"/>
  <c r="AY153" i="1"/>
  <c r="BB153" i="1" s="1"/>
  <c r="AZ196" i="1"/>
  <c r="BA153" i="1"/>
  <c r="BC153" i="1" s="1"/>
  <c r="AY182" i="1"/>
  <c r="BB182" i="1" s="1"/>
  <c r="AY155" i="1"/>
  <c r="BB155" i="1" s="1"/>
  <c r="BA155" i="1"/>
  <c r="BC155" i="1" s="1"/>
  <c r="BA151" i="1"/>
  <c r="BC151" i="1" s="1"/>
  <c r="AZ220" i="1"/>
  <c r="AY220" i="1"/>
  <c r="BB220" i="1" s="1"/>
  <c r="AY263" i="1"/>
  <c r="BB263" i="1" s="1"/>
  <c r="BA206" i="1"/>
  <c r="BC206" i="1" s="1"/>
  <c r="AY286" i="1"/>
  <c r="BB286" i="1" s="1"/>
  <c r="AY115" i="1"/>
  <c r="BB115" i="1" s="1"/>
  <c r="BA115" i="1"/>
  <c r="BC115" i="1" s="1"/>
  <c r="BA286" i="1"/>
  <c r="BC286" i="1" s="1"/>
  <c r="AZ206" i="1"/>
  <c r="AN238" i="1"/>
  <c r="BA284" i="1"/>
  <c r="BC284" i="1" s="1"/>
  <c r="AZ284" i="1"/>
  <c r="BA288" i="1"/>
  <c r="BC288" i="1" s="1"/>
  <c r="BA207" i="1"/>
  <c r="BC207" i="1" s="1"/>
  <c r="AZ149" i="1"/>
  <c r="BA241" i="1"/>
  <c r="BC241" i="1" s="1"/>
  <c r="AY288" i="1"/>
  <c r="BB288" i="1" s="1"/>
  <c r="AY207" i="1"/>
  <c r="BB207" i="1" s="1"/>
  <c r="AY149" i="1"/>
  <c r="BB149" i="1" s="1"/>
  <c r="AZ208" i="1"/>
  <c r="AY208" i="1"/>
  <c r="BB208" i="1" s="1"/>
  <c r="BA188" i="1"/>
  <c r="BC188" i="1" s="1"/>
  <c r="AZ256" i="1"/>
  <c r="AY129" i="1"/>
  <c r="BB129" i="1" s="1"/>
  <c r="AY119" i="1"/>
  <c r="BB119" i="1" s="1"/>
  <c r="AZ147" i="1"/>
  <c r="AY130" i="1"/>
  <c r="BB130" i="1" s="1"/>
  <c r="AM192" i="2"/>
  <c r="AM130" i="2"/>
  <c r="AN193" i="2"/>
  <c r="AY213" i="2"/>
  <c r="BB213" i="2" s="1"/>
  <c r="BA118" i="2"/>
  <c r="BC118" i="2" s="1"/>
  <c r="AX193" i="2"/>
  <c r="BA193" i="2" s="1"/>
  <c r="BC193" i="2" s="1"/>
  <c r="AY210" i="2"/>
  <c r="BB210" i="2" s="1"/>
  <c r="AZ210" i="2"/>
  <c r="AX192" i="2"/>
  <c r="AY192" i="2" s="1"/>
  <c r="BB192" i="2" s="1"/>
  <c r="AZ118" i="2"/>
  <c r="AX184" i="2"/>
  <c r="AY184" i="2" s="1"/>
  <c r="BB184" i="2" s="1"/>
  <c r="AY292" i="1"/>
  <c r="BB292" i="1" s="1"/>
  <c r="BA225" i="1"/>
  <c r="BC225" i="1" s="1"/>
  <c r="AZ159" i="1"/>
  <c r="BA116" i="1"/>
  <c r="BC116" i="1" s="1"/>
  <c r="AZ163" i="1"/>
  <c r="AZ297" i="1"/>
  <c r="AX202" i="1"/>
  <c r="AY202" i="1" s="1"/>
  <c r="BB202" i="1" s="1"/>
  <c r="AY297" i="1"/>
  <c r="BB297" i="1" s="1"/>
  <c r="AM202" i="1"/>
  <c r="AY175" i="1"/>
  <c r="BB175" i="1" s="1"/>
  <c r="AY294" i="1"/>
  <c r="BB294" i="1" s="1"/>
  <c r="BA276" i="1"/>
  <c r="BC276" i="1" s="1"/>
  <c r="AZ186" i="1"/>
  <c r="AZ237" i="1"/>
  <c r="BA265" i="1"/>
  <c r="BC265" i="1" s="1"/>
  <c r="AX152" i="1"/>
  <c r="AY152" i="1" s="1"/>
  <c r="BB152" i="1" s="1"/>
  <c r="AZ167" i="1"/>
  <c r="AY310" i="1"/>
  <c r="BB310" i="1" s="1"/>
  <c r="AX194" i="1"/>
  <c r="AZ194" i="1" s="1"/>
  <c r="BA130" i="1"/>
  <c r="BC130" i="1" s="1"/>
  <c r="BA237" i="1"/>
  <c r="BC237" i="1" s="1"/>
  <c r="BA256" i="1"/>
  <c r="BC256" i="1" s="1"/>
  <c r="AM152" i="1"/>
  <c r="BA167" i="1"/>
  <c r="BC167" i="1" s="1"/>
  <c r="BA158" i="1"/>
  <c r="BC158" i="1" s="1"/>
  <c r="BA299" i="1"/>
  <c r="BC299" i="1" s="1"/>
  <c r="AY158" i="1"/>
  <c r="BB158" i="1" s="1"/>
  <c r="AY299" i="1"/>
  <c r="BB299" i="1" s="1"/>
  <c r="AZ228" i="1"/>
  <c r="AZ234" i="1"/>
  <c r="AY254" i="1"/>
  <c r="BB254" i="1" s="1"/>
  <c r="BA285" i="1"/>
  <c r="BC285" i="1" s="1"/>
  <c r="AY228" i="1"/>
  <c r="BB228" i="1" s="1"/>
  <c r="AY234" i="1"/>
  <c r="BB234" i="1" s="1"/>
  <c r="AY285" i="1"/>
  <c r="BB285" i="1" s="1"/>
  <c r="AY289" i="1"/>
  <c r="BB289" i="1" s="1"/>
  <c r="BA289" i="1"/>
  <c r="BC289" i="1" s="1"/>
  <c r="BA119" i="1"/>
  <c r="BC119" i="1" s="1"/>
  <c r="BA192" i="1"/>
  <c r="BC192" i="1" s="1"/>
  <c r="AZ192" i="1"/>
  <c r="AZ239" i="1"/>
  <c r="BA239" i="1"/>
  <c r="BC239" i="1" s="1"/>
  <c r="AY239" i="1"/>
  <c r="BB239" i="1" s="1"/>
  <c r="AM147" i="2"/>
  <c r="AM225" i="2"/>
  <c r="AX147" i="2"/>
  <c r="BA147" i="2" s="1"/>
  <c r="BC147" i="2" s="1"/>
  <c r="AY196" i="1"/>
  <c r="BB196" i="1" s="1"/>
  <c r="AN255" i="1"/>
  <c r="AZ262" i="1"/>
  <c r="AY250" i="1"/>
  <c r="BB250" i="1" s="1"/>
  <c r="AZ227" i="1"/>
  <c r="AZ182" i="1"/>
  <c r="BA227" i="1"/>
  <c r="BC227" i="1" s="1"/>
  <c r="BA262" i="1"/>
  <c r="BC262" i="1" s="1"/>
  <c r="AM255" i="1"/>
  <c r="AZ123" i="1"/>
  <c r="AM183" i="2"/>
  <c r="AN183" i="2"/>
  <c r="AZ167" i="2"/>
  <c r="AN132" i="2"/>
  <c r="AX129" i="2"/>
  <c r="AZ129" i="2" s="1"/>
  <c r="AN129" i="2"/>
  <c r="AX234" i="2"/>
  <c r="AZ234" i="2" s="1"/>
  <c r="AN234" i="2"/>
  <c r="BA215" i="2"/>
  <c r="BC215" i="2" s="1"/>
  <c r="AN201" i="2"/>
  <c r="AM209" i="2"/>
  <c r="AM238" i="2"/>
  <c r="AZ168" i="2"/>
  <c r="AX299" i="2"/>
  <c r="AY299" i="2" s="1"/>
  <c r="BB299" i="2" s="1"/>
  <c r="AX179" i="2"/>
  <c r="AZ179" i="2" s="1"/>
  <c r="AX201" i="2"/>
  <c r="AZ201" i="2" s="1"/>
  <c r="AX174" i="2"/>
  <c r="AZ174" i="2" s="1"/>
  <c r="AZ175" i="2"/>
  <c r="AZ197" i="2"/>
  <c r="AY221" i="2"/>
  <c r="BB221" i="2" s="1"/>
  <c r="AX198" i="2"/>
  <c r="AN238" i="2"/>
  <c r="AY175" i="2"/>
  <c r="BB175" i="2" s="1"/>
  <c r="BA197" i="2"/>
  <c r="BC197" i="2" s="1"/>
  <c r="AN299" i="2"/>
  <c r="AN198" i="2"/>
  <c r="AM166" i="2"/>
  <c r="AN284" i="2"/>
  <c r="AM284" i="2"/>
  <c r="AZ221" i="2"/>
  <c r="AX285" i="2"/>
  <c r="BA285" i="2" s="1"/>
  <c r="BC285" i="2" s="1"/>
  <c r="BA134" i="2"/>
  <c r="BC134" i="2" s="1"/>
  <c r="AM260" i="2"/>
  <c r="AN159" i="2"/>
  <c r="AX154" i="2"/>
  <c r="AY154" i="2" s="1"/>
  <c r="BB154" i="2" s="1"/>
  <c r="AM280" i="2"/>
  <c r="AN209" i="2"/>
  <c r="AM285" i="2"/>
  <c r="AN154" i="2"/>
  <c r="AY134" i="2"/>
  <c r="BB134" i="2" s="1"/>
  <c r="AX149" i="2"/>
  <c r="BA149" i="2" s="1"/>
  <c r="BC149" i="2" s="1"/>
  <c r="AN260" i="2"/>
  <c r="AM239" i="2"/>
  <c r="AN225" i="2"/>
  <c r="AM159" i="2"/>
  <c r="AN280" i="2"/>
  <c r="AN149" i="2"/>
  <c r="AN239" i="2"/>
  <c r="AX305" i="1"/>
  <c r="AN305" i="1"/>
  <c r="AY131" i="1"/>
  <c r="BB131" i="1" s="1"/>
  <c r="AY225" i="1"/>
  <c r="BB225" i="1" s="1"/>
  <c r="BA193" i="1"/>
  <c r="BC193" i="1" s="1"/>
  <c r="AZ276" i="1"/>
  <c r="AZ188" i="1"/>
  <c r="AN213" i="1"/>
  <c r="AX213" i="1"/>
  <c r="AZ213" i="1" s="1"/>
  <c r="BA131" i="1"/>
  <c r="BC131" i="1" s="1"/>
  <c r="AZ193" i="1"/>
  <c r="AZ183" i="1"/>
  <c r="BA123" i="1"/>
  <c r="BC123" i="1" s="1"/>
  <c r="AM305" i="1"/>
  <c r="AZ265" i="1"/>
  <c r="AY191" i="2"/>
  <c r="BB191" i="2" s="1"/>
  <c r="AX156" i="2"/>
  <c r="BA156" i="2" s="1"/>
  <c r="BC156" i="2" s="1"/>
  <c r="AX268" i="2"/>
  <c r="AY268" i="2" s="1"/>
  <c r="BB268" i="2" s="1"/>
  <c r="AX130" i="2"/>
  <c r="AZ130" i="2" s="1"/>
  <c r="AZ313" i="2"/>
  <c r="BA213" i="2"/>
  <c r="BC213" i="2" s="1"/>
  <c r="AM184" i="2"/>
  <c r="AM268" i="2"/>
  <c r="AZ140" i="2"/>
  <c r="AZ191" i="2"/>
  <c r="BA287" i="2"/>
  <c r="BC287" i="2" s="1"/>
  <c r="AM121" i="2"/>
  <c r="AZ271" i="2"/>
  <c r="AN251" i="2"/>
  <c r="AY308" i="2"/>
  <c r="BB308" i="2" s="1"/>
  <c r="BA284" i="2"/>
  <c r="BC284" i="2" s="1"/>
  <c r="AX272" i="2"/>
  <c r="AY272" i="2" s="1"/>
  <c r="BB272" i="2" s="1"/>
  <c r="BA292" i="2"/>
  <c r="BC292" i="2" s="1"/>
  <c r="AY274" i="2"/>
  <c r="BB274" i="2" s="1"/>
  <c r="AN169" i="2"/>
  <c r="AN156" i="2"/>
  <c r="AY140" i="2"/>
  <c r="BB140" i="2" s="1"/>
  <c r="BA167" i="2"/>
  <c r="BC167" i="2" s="1"/>
  <c r="AY287" i="2"/>
  <c r="BB287" i="2" s="1"/>
  <c r="AX251" i="2"/>
  <c r="AZ251" i="2" s="1"/>
  <c r="AM169" i="2"/>
  <c r="AY284" i="2"/>
  <c r="BB284" i="2" s="1"/>
  <c r="AZ133" i="2"/>
  <c r="AX256" i="2"/>
  <c r="AM256" i="2"/>
  <c r="AZ116" i="1"/>
  <c r="AZ236" i="1"/>
  <c r="AY191" i="1"/>
  <c r="BB191" i="1" s="1"/>
  <c r="AX136" i="1"/>
  <c r="AY136" i="1" s="1"/>
  <c r="BB136" i="1" s="1"/>
  <c r="AN136" i="1"/>
  <c r="AY290" i="1"/>
  <c r="BB290" i="1" s="1"/>
  <c r="AY236" i="1"/>
  <c r="BB236" i="1" s="1"/>
  <c r="BA160" i="1"/>
  <c r="BC160" i="1" s="1"/>
  <c r="AZ271" i="1"/>
  <c r="BA186" i="1"/>
  <c r="BC186" i="1" s="1"/>
  <c r="BA258" i="1"/>
  <c r="BC258" i="1" s="1"/>
  <c r="AZ258" i="1"/>
  <c r="AY258" i="1"/>
  <c r="BB258" i="1" s="1"/>
  <c r="AZ197" i="1"/>
  <c r="AY197" i="1"/>
  <c r="BB197" i="1" s="1"/>
  <c r="AZ248" i="1"/>
  <c r="AZ292" i="1"/>
  <c r="AY248" i="1"/>
  <c r="BB248" i="1" s="1"/>
  <c r="BA254" i="1"/>
  <c r="BC254" i="1" s="1"/>
  <c r="AY271" i="1"/>
  <c r="BB271" i="1" s="1"/>
  <c r="BA290" i="1"/>
  <c r="BC290" i="1" s="1"/>
  <c r="AZ250" i="1"/>
  <c r="AZ191" i="1"/>
  <c r="AY160" i="1"/>
  <c r="BB160" i="1" s="1"/>
  <c r="AY261" i="1"/>
  <c r="BB261" i="1" s="1"/>
  <c r="BA300" i="1"/>
  <c r="BC300" i="1" s="1"/>
  <c r="BA294" i="1"/>
  <c r="BC294" i="1" s="1"/>
  <c r="AZ243" i="1"/>
  <c r="BA183" i="1"/>
  <c r="BC183" i="1" s="1"/>
  <c r="AY147" i="1"/>
  <c r="BB147" i="1" s="1"/>
  <c r="BA261" i="1"/>
  <c r="BC261" i="1" s="1"/>
  <c r="AY300" i="1"/>
  <c r="BB300" i="1" s="1"/>
  <c r="BA243" i="1"/>
  <c r="BC243" i="1" s="1"/>
  <c r="AX244" i="1"/>
  <c r="AN244" i="1"/>
  <c r="BA126" i="1"/>
  <c r="BC126" i="1" s="1"/>
  <c r="AX190" i="1"/>
  <c r="AY126" i="1"/>
  <c r="BB126" i="1" s="1"/>
  <c r="AN190" i="1"/>
  <c r="AZ150" i="1"/>
  <c r="AY150" i="1"/>
  <c r="BB150" i="1" s="1"/>
  <c r="BA150" i="1"/>
  <c r="BC150" i="1" s="1"/>
  <c r="AZ291" i="1"/>
  <c r="AY291" i="1"/>
  <c r="BB291" i="1" s="1"/>
  <c r="BA291" i="1"/>
  <c r="BC291" i="1" s="1"/>
  <c r="AM264" i="1"/>
  <c r="AN264" i="1"/>
  <c r="AX264" i="1"/>
  <c r="AN247" i="1"/>
  <c r="AM247" i="1"/>
  <c r="AX247" i="1"/>
  <c r="BA203" i="1"/>
  <c r="BC203" i="1" s="1"/>
  <c r="AY203" i="1"/>
  <c r="BB203" i="1" s="1"/>
  <c r="AX272" i="1"/>
  <c r="AM272" i="1"/>
  <c r="AN272" i="1"/>
  <c r="AZ185" i="1"/>
  <c r="AY185" i="1"/>
  <c r="BB185" i="1" s="1"/>
  <c r="BA185" i="1"/>
  <c r="BC185" i="1" s="1"/>
  <c r="AM217" i="1"/>
  <c r="AX217" i="1"/>
  <c r="AN217" i="1"/>
  <c r="AM219" i="1"/>
  <c r="AN219" i="1"/>
  <c r="AX219" i="1"/>
  <c r="AZ215" i="2"/>
  <c r="AM233" i="1"/>
  <c r="AN233" i="1"/>
  <c r="AX233" i="1"/>
  <c r="AX307" i="1"/>
  <c r="AM307" i="1"/>
  <c r="AN307" i="1"/>
  <c r="AY211" i="1"/>
  <c r="BB211" i="1" s="1"/>
  <c r="BA211" i="1"/>
  <c r="BC211" i="1" s="1"/>
  <c r="AZ211" i="1"/>
  <c r="AY187" i="1"/>
  <c r="BB187" i="1" s="1"/>
  <c r="BA187" i="1"/>
  <c r="BC187" i="1" s="1"/>
  <c r="AZ187" i="1"/>
  <c r="AN145" i="1"/>
  <c r="AM145" i="1"/>
  <c r="AX145" i="1"/>
  <c r="AN171" i="1"/>
  <c r="AX171" i="1"/>
  <c r="AM171" i="1"/>
  <c r="AN229" i="1"/>
  <c r="AX229" i="1"/>
  <c r="AM229" i="1"/>
  <c r="AM179" i="1"/>
  <c r="AN179" i="1"/>
  <c r="AX179" i="1"/>
  <c r="AM240" i="1"/>
  <c r="AN240" i="1"/>
  <c r="AX240" i="1"/>
  <c r="AM174" i="1"/>
  <c r="AN174" i="1"/>
  <c r="AX174" i="1"/>
  <c r="AZ255" i="1"/>
  <c r="BA255" i="1"/>
  <c r="BC255" i="1" s="1"/>
  <c r="AY255" i="1"/>
  <c r="BB255" i="1" s="1"/>
  <c r="BA194" i="2"/>
  <c r="BC194" i="2" s="1"/>
  <c r="AZ158" i="2"/>
  <c r="AY121" i="2"/>
  <c r="BB121" i="2" s="1"/>
  <c r="AY271" i="2"/>
  <c r="BB271" i="2" s="1"/>
  <c r="BA170" i="2"/>
  <c r="BC170" i="2" s="1"/>
  <c r="AZ292" i="2"/>
  <c r="AY158" i="2"/>
  <c r="BB158" i="2" s="1"/>
  <c r="AZ121" i="2"/>
  <c r="AZ170" i="2"/>
  <c r="AZ274" i="2"/>
  <c r="BA279" i="1"/>
  <c r="BC279" i="1" s="1"/>
  <c r="AZ279" i="1"/>
  <c r="AY279" i="1"/>
  <c r="BB279" i="1" s="1"/>
  <c r="AZ277" i="1"/>
  <c r="AY277" i="1"/>
  <c r="BB277" i="1" s="1"/>
  <c r="BA277" i="1"/>
  <c r="BC277" i="1" s="1"/>
  <c r="BA148" i="1"/>
  <c r="BC148" i="1" s="1"/>
  <c r="AY148" i="1"/>
  <c r="BB148" i="1" s="1"/>
  <c r="AZ148" i="1"/>
  <c r="AY195" i="1"/>
  <c r="BB195" i="1" s="1"/>
  <c r="AZ195" i="1"/>
  <c r="BA195" i="1"/>
  <c r="BC195" i="1" s="1"/>
  <c r="AZ177" i="2"/>
  <c r="AN246" i="2"/>
  <c r="AM246" i="2"/>
  <c r="BA303" i="2"/>
  <c r="BC303" i="2" s="1"/>
  <c r="AZ250" i="2"/>
  <c r="BA250" i="2"/>
  <c r="BC250" i="2" s="1"/>
  <c r="BA177" i="2"/>
  <c r="BC177" i="2" s="1"/>
  <c r="AY145" i="2"/>
  <c r="BB145" i="2" s="1"/>
  <c r="AZ232" i="2"/>
  <c r="BA224" i="2"/>
  <c r="BC224" i="2" s="1"/>
  <c r="AZ183" i="2"/>
  <c r="AZ194" i="2"/>
  <c r="BA145" i="2"/>
  <c r="BC145" i="2" s="1"/>
  <c r="BA232" i="2"/>
  <c r="BC232" i="2" s="1"/>
  <c r="AZ114" i="2"/>
  <c r="BA114" i="2"/>
  <c r="BC114" i="2" s="1"/>
  <c r="BA160" i="2"/>
  <c r="BC160" i="2" s="1"/>
  <c r="AY133" i="2"/>
  <c r="BB133" i="2" s="1"/>
  <c r="BA142" i="2"/>
  <c r="BC142" i="2" s="1"/>
  <c r="AY183" i="2"/>
  <c r="BB183" i="2" s="1"/>
  <c r="AZ160" i="2"/>
  <c r="AZ142" i="2"/>
  <c r="AY224" i="2"/>
  <c r="BB224" i="2" s="1"/>
  <c r="BA263" i="2"/>
  <c r="BC263" i="2" s="1"/>
  <c r="AZ266" i="2"/>
  <c r="AY226" i="2"/>
  <c r="BB226" i="2" s="1"/>
  <c r="BA246" i="2"/>
  <c r="BC246" i="2" s="1"/>
  <c r="AY263" i="2"/>
  <c r="BB263" i="2" s="1"/>
  <c r="AY125" i="2"/>
  <c r="BB125" i="2" s="1"/>
  <c r="AZ226" i="2"/>
  <c r="AY123" i="2"/>
  <c r="BB123" i="2" s="1"/>
  <c r="AY266" i="2"/>
  <c r="BB266" i="2" s="1"/>
  <c r="AY313" i="2"/>
  <c r="BB313" i="2" s="1"/>
  <c r="AZ123" i="2"/>
  <c r="AY303" i="2"/>
  <c r="BB303" i="2" s="1"/>
  <c r="AY246" i="2"/>
  <c r="BB246" i="2" s="1"/>
  <c r="BA125" i="2"/>
  <c r="BC125" i="2" s="1"/>
  <c r="AY168" i="2"/>
  <c r="BB168" i="2" s="1"/>
  <c r="AZ309" i="2"/>
  <c r="AY286" i="2"/>
  <c r="BB286" i="2" s="1"/>
  <c r="AY309" i="2"/>
  <c r="BB309" i="2" s="1"/>
  <c r="AZ286" i="2"/>
  <c r="AZ314" i="2"/>
  <c r="BA314" i="2"/>
  <c r="BC314" i="2" s="1"/>
  <c r="AY258" i="2"/>
  <c r="BB258" i="2" s="1"/>
  <c r="BA258" i="2"/>
  <c r="BC258" i="2" s="1"/>
  <c r="AZ258" i="2"/>
  <c r="BA131" i="2"/>
  <c r="BC131" i="2" s="1"/>
  <c r="AZ131" i="2"/>
  <c r="AY131" i="2"/>
  <c r="BB131" i="2" s="1"/>
  <c r="AN190" i="2"/>
  <c r="AX190" i="2"/>
  <c r="AM190" i="2"/>
  <c r="AY161" i="2"/>
  <c r="BB161" i="2" s="1"/>
  <c r="AZ161" i="2"/>
  <c r="BA311" i="2"/>
  <c r="BC311" i="2" s="1"/>
  <c r="AY311" i="2"/>
  <c r="BB311" i="2" s="1"/>
  <c r="AZ311" i="2"/>
  <c r="AY166" i="2"/>
  <c r="BB166" i="2" s="1"/>
  <c r="AZ166" i="2"/>
  <c r="BA166" i="2"/>
  <c r="BC166" i="2" s="1"/>
  <c r="AY282" i="2"/>
  <c r="BB282" i="2" s="1"/>
  <c r="AZ282" i="2"/>
  <c r="BA282" i="2"/>
  <c r="BC282" i="2" s="1"/>
  <c r="AY122" i="2"/>
  <c r="BB122" i="2" s="1"/>
  <c r="AZ122" i="2"/>
  <c r="BA122" i="2"/>
  <c r="BC122" i="2" s="1"/>
  <c r="AY126" i="2"/>
  <c r="BB126" i="2" s="1"/>
  <c r="BA126" i="2"/>
  <c r="BC126" i="2" s="1"/>
  <c r="AZ126" i="2"/>
  <c r="BA141" i="2"/>
  <c r="BC141" i="2" s="1"/>
  <c r="AY141" i="2"/>
  <c r="BB141" i="2" s="1"/>
  <c r="AZ141" i="2"/>
  <c r="BA135" i="2"/>
  <c r="BC135" i="2" s="1"/>
  <c r="AZ135" i="2"/>
  <c r="AY135" i="2"/>
  <c r="BB135" i="2" s="1"/>
  <c r="AY211" i="2"/>
  <c r="BB211" i="2" s="1"/>
  <c r="BA211" i="2"/>
  <c r="BC211" i="2" s="1"/>
  <c r="AZ211" i="2"/>
  <c r="AY199" i="2"/>
  <c r="BB199" i="2" s="1"/>
  <c r="AZ199" i="2"/>
  <c r="BA199" i="2"/>
  <c r="BC199" i="2" s="1"/>
  <c r="AZ186" i="2"/>
  <c r="BA186" i="2"/>
  <c r="BC186" i="2" s="1"/>
  <c r="AY186" i="2"/>
  <c r="BB186" i="2" s="1"/>
  <c r="BA289" i="2"/>
  <c r="BC289" i="2" s="1"/>
  <c r="AZ289" i="2"/>
  <c r="AY289" i="2"/>
  <c r="BB289" i="2" s="1"/>
  <c r="BA236" i="2"/>
  <c r="BC236" i="2" s="1"/>
  <c r="AZ236" i="2"/>
  <c r="AY236" i="2"/>
  <c r="BB236" i="2" s="1"/>
  <c r="AZ267" i="2"/>
  <c r="BA267" i="2"/>
  <c r="BC267" i="2" s="1"/>
  <c r="AY267" i="2"/>
  <c r="BB267" i="2" s="1"/>
  <c r="BA240" i="2"/>
  <c r="BC240" i="2" s="1"/>
  <c r="AZ240" i="2"/>
  <c r="AY240" i="2"/>
  <c r="BB240" i="2" s="1"/>
  <c r="AY288" i="2"/>
  <c r="BB288" i="2" s="1"/>
  <c r="BA288" i="2"/>
  <c r="BC288" i="2" s="1"/>
  <c r="AZ288" i="2"/>
  <c r="AY138" i="2"/>
  <c r="BB138" i="2" s="1"/>
  <c r="AZ138" i="2"/>
  <c r="BA138" i="2"/>
  <c r="BC138" i="2" s="1"/>
  <c r="BA169" i="2"/>
  <c r="BC169" i="2" s="1"/>
  <c r="AZ169" i="2"/>
  <c r="AY169" i="2"/>
  <c r="BB169" i="2" s="1"/>
  <c r="AY239" i="2"/>
  <c r="BB239" i="2" s="1"/>
  <c r="BA239" i="2"/>
  <c r="BC239" i="2" s="1"/>
  <c r="AZ239" i="2"/>
  <c r="BA165" i="2"/>
  <c r="BC165" i="2" s="1"/>
  <c r="AZ165" i="2"/>
  <c r="AY165" i="2"/>
  <c r="BB165" i="2" s="1"/>
  <c r="AY148" i="2"/>
  <c r="BB148" i="2" s="1"/>
  <c r="AZ148" i="2"/>
  <c r="BA148" i="2"/>
  <c r="BC148" i="2" s="1"/>
  <c r="AM128" i="2"/>
  <c r="AX128" i="2"/>
  <c r="AN128" i="2"/>
  <c r="AY245" i="2"/>
  <c r="BB245" i="2" s="1"/>
  <c r="BA245" i="2"/>
  <c r="BC245" i="2" s="1"/>
  <c r="AZ245" i="2"/>
  <c r="AY290" i="2"/>
  <c r="BB290" i="2" s="1"/>
  <c r="AZ290" i="2"/>
  <c r="BA290" i="2"/>
  <c r="BC290" i="2" s="1"/>
  <c r="BA230" i="2"/>
  <c r="BC230" i="2" s="1"/>
  <c r="AZ230" i="2"/>
  <c r="AY230" i="2"/>
  <c r="BB230" i="2" s="1"/>
  <c r="AY205" i="2"/>
  <c r="BB205" i="2" s="1"/>
  <c r="BA205" i="2"/>
  <c r="BC205" i="2" s="1"/>
  <c r="AZ205" i="2"/>
  <c r="AY241" i="2"/>
  <c r="BB241" i="2" s="1"/>
  <c r="AZ241" i="2"/>
  <c r="BA241" i="2"/>
  <c r="BC241" i="2" s="1"/>
  <c r="AY132" i="2"/>
  <c r="BB132" i="2" s="1"/>
  <c r="BA132" i="2"/>
  <c r="BC132" i="2" s="1"/>
  <c r="AZ132" i="2"/>
  <c r="AY209" i="2"/>
  <c r="BB209" i="2" s="1"/>
  <c r="BA209" i="2"/>
  <c r="BC209" i="2" s="1"/>
  <c r="AZ209" i="2"/>
  <c r="BA307" i="2"/>
  <c r="BC307" i="2" s="1"/>
  <c r="AY307" i="2"/>
  <c r="BB307" i="2" s="1"/>
  <c r="AZ307" i="2"/>
  <c r="BA218" i="2"/>
  <c r="BC218" i="2" s="1"/>
  <c r="AZ218" i="2"/>
  <c r="AY218" i="2"/>
  <c r="BB218" i="2" s="1"/>
  <c r="AY243" i="2"/>
  <c r="BB243" i="2" s="1"/>
  <c r="BA243" i="2"/>
  <c r="BC243" i="2" s="1"/>
  <c r="AZ243" i="2"/>
  <c r="BA163" i="2"/>
  <c r="BC163" i="2" s="1"/>
  <c r="AZ163" i="2"/>
  <c r="AY163" i="2"/>
  <c r="BB163" i="2" s="1"/>
  <c r="BA117" i="2"/>
  <c r="BC117" i="2" s="1"/>
  <c r="AY117" i="2"/>
  <c r="BB117" i="2" s="1"/>
  <c r="AZ117" i="2"/>
  <c r="AY233" i="2"/>
  <c r="BB233" i="2" s="1"/>
  <c r="BA233" i="2"/>
  <c r="BC233" i="2" s="1"/>
  <c r="AZ233" i="2"/>
  <c r="AZ261" i="2"/>
  <c r="AY261" i="2"/>
  <c r="BB261" i="2" s="1"/>
  <c r="BA261" i="2"/>
  <c r="BC261" i="2" s="1"/>
  <c r="AY152" i="2"/>
  <c r="BB152" i="2" s="1"/>
  <c r="AZ152" i="2"/>
  <c r="BA152" i="2"/>
  <c r="BC152" i="2" s="1"/>
  <c r="BA153" i="2"/>
  <c r="BC153" i="2" s="1"/>
  <c r="AZ153" i="2"/>
  <c r="AY153" i="2"/>
  <c r="BB153" i="2" s="1"/>
  <c r="BA159" i="2"/>
  <c r="BC159" i="2" s="1"/>
  <c r="AZ159" i="2"/>
  <c r="AY159" i="2"/>
  <c r="BB159" i="2" s="1"/>
  <c r="BA302" i="2"/>
  <c r="BC302" i="2" s="1"/>
  <c r="AZ302" i="2"/>
  <c r="AY302" i="2"/>
  <c r="BB302" i="2" s="1"/>
  <c r="AY185" i="2"/>
  <c r="BB185" i="2" s="1"/>
  <c r="BA185" i="2"/>
  <c r="BC185" i="2" s="1"/>
  <c r="AZ185" i="2"/>
  <c r="AZ301" i="2"/>
  <c r="BA301" i="2"/>
  <c r="BC301" i="2" s="1"/>
  <c r="AY301" i="2"/>
  <c r="BB301" i="2" s="1"/>
  <c r="AY124" i="2"/>
  <c r="BB124" i="2" s="1"/>
  <c r="BA124" i="2"/>
  <c r="BC124" i="2" s="1"/>
  <c r="AZ124" i="2"/>
  <c r="AY203" i="2"/>
  <c r="BB203" i="2" s="1"/>
  <c r="BA203" i="2"/>
  <c r="BC203" i="2" s="1"/>
  <c r="AZ203" i="2"/>
  <c r="BA291" i="2"/>
  <c r="BC291" i="2" s="1"/>
  <c r="AZ291" i="2"/>
  <c r="AY291" i="2"/>
  <c r="BB291" i="2" s="1"/>
  <c r="AY150" i="2"/>
  <c r="BB150" i="2" s="1"/>
  <c r="AZ150" i="2"/>
  <c r="BA150" i="2"/>
  <c r="BC150" i="2" s="1"/>
  <c r="AY312" i="2"/>
  <c r="BB312" i="2" s="1"/>
  <c r="BA312" i="2"/>
  <c r="BC312" i="2" s="1"/>
  <c r="AZ312" i="2"/>
  <c r="BA214" i="2"/>
  <c r="BC214" i="2" s="1"/>
  <c r="AZ214" i="2"/>
  <c r="AY214" i="2"/>
  <c r="BB214" i="2" s="1"/>
  <c r="AY306" i="2"/>
  <c r="BB306" i="2" s="1"/>
  <c r="BA306" i="2"/>
  <c r="BC306" i="2" s="1"/>
  <c r="AZ306" i="2"/>
  <c r="BA277" i="2"/>
  <c r="BC277" i="2" s="1"/>
  <c r="AY277" i="2"/>
  <c r="BB277" i="2" s="1"/>
  <c r="AZ277" i="2"/>
  <c r="AY280" i="2"/>
  <c r="BB280" i="2" s="1"/>
  <c r="AZ280" i="2"/>
  <c r="BA280" i="2"/>
  <c r="BC280" i="2" s="1"/>
  <c r="BA200" i="2"/>
  <c r="BC200" i="2" s="1"/>
  <c r="AZ200" i="2"/>
  <c r="AY200" i="2"/>
  <c r="BB200" i="2" s="1"/>
  <c r="BA155" i="2"/>
  <c r="BC155" i="2" s="1"/>
  <c r="AZ155" i="2"/>
  <c r="AY155" i="2"/>
  <c r="BB155" i="2" s="1"/>
  <c r="AZ253" i="2"/>
  <c r="BA253" i="2"/>
  <c r="BC253" i="2" s="1"/>
  <c r="AY253" i="2"/>
  <c r="BB253" i="2" s="1"/>
  <c r="AY304" i="2"/>
  <c r="BB304" i="2" s="1"/>
  <c r="BA304" i="2"/>
  <c r="BC304" i="2" s="1"/>
  <c r="AZ304" i="2"/>
  <c r="AZ176" i="2"/>
  <c r="BA176" i="2"/>
  <c r="BC176" i="2" s="1"/>
  <c r="AY176" i="2"/>
  <c r="BB176" i="2" s="1"/>
  <c r="BA264" i="2"/>
  <c r="BC264" i="2" s="1"/>
  <c r="AY264" i="2"/>
  <c r="BB264" i="2" s="1"/>
  <c r="AZ264" i="2"/>
  <c r="AZ247" i="2"/>
  <c r="AY247" i="2"/>
  <c r="BB247" i="2" s="1"/>
  <c r="BA247" i="2"/>
  <c r="BC247" i="2" s="1"/>
  <c r="AY217" i="2"/>
  <c r="BB217" i="2" s="1"/>
  <c r="BA217" i="2"/>
  <c r="BC217" i="2" s="1"/>
  <c r="AZ217" i="2"/>
  <c r="AZ249" i="2"/>
  <c r="BA249" i="2"/>
  <c r="BC249" i="2" s="1"/>
  <c r="AY249" i="2"/>
  <c r="BB249" i="2" s="1"/>
  <c r="AZ252" i="2"/>
  <c r="AY252" i="2"/>
  <c r="BB252" i="2" s="1"/>
  <c r="BA252" i="2"/>
  <c r="BC252" i="2" s="1"/>
  <c r="AY172" i="2"/>
  <c r="BB172" i="2" s="1"/>
  <c r="AZ172" i="2"/>
  <c r="BA172" i="2"/>
  <c r="BC172" i="2" s="1"/>
  <c r="BA222" i="2"/>
  <c r="BC222" i="2" s="1"/>
  <c r="AZ222" i="2"/>
  <c r="AY222" i="2"/>
  <c r="BB222" i="2" s="1"/>
  <c r="AY120" i="2"/>
  <c r="BB120" i="2" s="1"/>
  <c r="BA120" i="2"/>
  <c r="BC120" i="2" s="1"/>
  <c r="AZ120" i="2"/>
  <c r="BA157" i="2"/>
  <c r="BC157" i="2" s="1"/>
  <c r="AY157" i="2"/>
  <c r="BB157" i="2" s="1"/>
  <c r="AZ157" i="2"/>
  <c r="AY227" i="2"/>
  <c r="BB227" i="2" s="1"/>
  <c r="BA227" i="2"/>
  <c r="BC227" i="2" s="1"/>
  <c r="AZ227" i="2"/>
  <c r="AY235" i="2"/>
  <c r="BB235" i="2" s="1"/>
  <c r="BA235" i="2"/>
  <c r="BC235" i="2" s="1"/>
  <c r="AZ235" i="2"/>
  <c r="AY219" i="2"/>
  <c r="BB219" i="2" s="1"/>
  <c r="BA219" i="2"/>
  <c r="BC219" i="2" s="1"/>
  <c r="AZ219" i="2"/>
  <c r="BA242" i="2"/>
  <c r="BC242" i="2" s="1"/>
  <c r="AZ242" i="2"/>
  <c r="AY242" i="2"/>
  <c r="BB242" i="2" s="1"/>
  <c r="BA254" i="2"/>
  <c r="BC254" i="2" s="1"/>
  <c r="AZ254" i="2"/>
  <c r="AY254" i="2"/>
  <c r="BB254" i="2" s="1"/>
  <c r="AY276" i="2"/>
  <c r="BB276" i="2" s="1"/>
  <c r="BA276" i="2"/>
  <c r="BC276" i="2" s="1"/>
  <c r="AZ276" i="2"/>
  <c r="AZ294" i="2"/>
  <c r="AY294" i="2"/>
  <c r="BB294" i="2" s="1"/>
  <c r="BA294" i="2"/>
  <c r="BC294" i="2" s="1"/>
  <c r="AY278" i="2"/>
  <c r="BB278" i="2" s="1"/>
  <c r="BA278" i="2"/>
  <c r="BC278" i="2" s="1"/>
  <c r="AZ278" i="2"/>
  <c r="AZ180" i="2"/>
  <c r="BA180" i="2"/>
  <c r="BC180" i="2" s="1"/>
  <c r="AY180" i="2"/>
  <c r="BB180" i="2" s="1"/>
  <c r="AY237" i="2"/>
  <c r="BB237" i="2" s="1"/>
  <c r="BA237" i="2"/>
  <c r="BC237" i="2" s="1"/>
  <c r="AZ237" i="2"/>
  <c r="BA212" i="2"/>
  <c r="BC212" i="2" s="1"/>
  <c r="AZ212" i="2"/>
  <c r="AY212" i="2"/>
  <c r="BB212" i="2" s="1"/>
  <c r="AY195" i="2"/>
  <c r="BB195" i="2" s="1"/>
  <c r="BA195" i="2"/>
  <c r="BC195" i="2" s="1"/>
  <c r="AZ195" i="2"/>
  <c r="BA181" i="2"/>
  <c r="BC181" i="2" s="1"/>
  <c r="AZ181" i="2"/>
  <c r="AY181" i="2"/>
  <c r="BB181" i="2" s="1"/>
  <c r="BA206" i="2"/>
  <c r="BC206" i="2" s="1"/>
  <c r="AZ206" i="2"/>
  <c r="AY206" i="2"/>
  <c r="BB206" i="2" s="1"/>
  <c r="AY162" i="2"/>
  <c r="BB162" i="2" s="1"/>
  <c r="AZ162" i="2"/>
  <c r="BA162" i="2"/>
  <c r="BC162" i="2" s="1"/>
  <c r="BA305" i="2"/>
  <c r="BC305" i="2" s="1"/>
  <c r="AY305" i="2"/>
  <c r="BB305" i="2" s="1"/>
  <c r="AZ305" i="2"/>
  <c r="BA238" i="2"/>
  <c r="BC238" i="2" s="1"/>
  <c r="AZ238" i="2"/>
  <c r="AY238" i="2"/>
  <c r="BB238" i="2" s="1"/>
  <c r="AY310" i="2"/>
  <c r="BB310" i="2" s="1"/>
  <c r="BA310" i="2"/>
  <c r="BC310" i="2" s="1"/>
  <c r="AZ310" i="2"/>
  <c r="AZ260" i="2"/>
  <c r="AY260" i="2"/>
  <c r="BB260" i="2" s="1"/>
  <c r="BA260" i="2"/>
  <c r="BC260" i="2" s="1"/>
  <c r="BA262" i="2"/>
  <c r="BC262" i="2" s="1"/>
  <c r="AZ262" i="2"/>
  <c r="AY262" i="2"/>
  <c r="BB262" i="2" s="1"/>
  <c r="BA119" i="2"/>
  <c r="BC119" i="2" s="1"/>
  <c r="AZ119" i="2"/>
  <c r="AY119" i="2"/>
  <c r="BB119" i="2" s="1"/>
  <c r="BA279" i="2"/>
  <c r="BC279" i="2" s="1"/>
  <c r="AZ279" i="2"/>
  <c r="AY279" i="2"/>
  <c r="BB279" i="2" s="1"/>
  <c r="AY225" i="2"/>
  <c r="BB225" i="2" s="1"/>
  <c r="BA225" i="2"/>
  <c r="BC225" i="2" s="1"/>
  <c r="AZ225" i="2"/>
  <c r="AZ293" i="2"/>
  <c r="BA293" i="2"/>
  <c r="BC293" i="2" s="1"/>
  <c r="AY293" i="2"/>
  <c r="BB293" i="2" s="1"/>
  <c r="BA139" i="2"/>
  <c r="BC139" i="2" s="1"/>
  <c r="AY139" i="2"/>
  <c r="BB139" i="2" s="1"/>
  <c r="AZ139" i="2"/>
  <c r="BA151" i="2"/>
  <c r="BC151" i="2" s="1"/>
  <c r="AY151" i="2"/>
  <c r="BB151" i="2" s="1"/>
  <c r="AZ151" i="2"/>
  <c r="BA208" i="2"/>
  <c r="BC208" i="2" s="1"/>
  <c r="AZ208" i="2"/>
  <c r="AY208" i="2"/>
  <c r="BB208" i="2" s="1"/>
  <c r="AZ188" i="2"/>
  <c r="BA188" i="2"/>
  <c r="BC188" i="2" s="1"/>
  <c r="AY188" i="2"/>
  <c r="BB188" i="2" s="1"/>
  <c r="BA204" i="2"/>
  <c r="BC204" i="2" s="1"/>
  <c r="AZ204" i="2"/>
  <c r="AY204" i="2"/>
  <c r="BB204" i="2" s="1"/>
  <c r="AZ298" i="1"/>
  <c r="AY298" i="1"/>
  <c r="BB298" i="1" s="1"/>
  <c r="BA298" i="1"/>
  <c r="BC298" i="1" s="1"/>
  <c r="BA168" i="1"/>
  <c r="BC168" i="1" s="1"/>
  <c r="AY168" i="1"/>
  <c r="BB168" i="1" s="1"/>
  <c r="AZ168" i="1"/>
  <c r="AZ154" i="1"/>
  <c r="AY154" i="1"/>
  <c r="BB154" i="1" s="1"/>
  <c r="BA154" i="1"/>
  <c r="BC154" i="1" s="1"/>
  <c r="AZ117" i="1"/>
  <c r="BA117" i="1"/>
  <c r="BC117" i="1" s="1"/>
  <c r="AY117" i="1"/>
  <c r="BB117" i="1" s="1"/>
  <c r="AZ306" i="1"/>
  <c r="AY306" i="1"/>
  <c r="BB306" i="1" s="1"/>
  <c r="BA306" i="1"/>
  <c r="BC306" i="1" s="1"/>
  <c r="AY173" i="1"/>
  <c r="BB173" i="1" s="1"/>
  <c r="BA173" i="1"/>
  <c r="BC173" i="1" s="1"/>
  <c r="AZ173" i="1"/>
  <c r="AZ113" i="1"/>
  <c r="BA113" i="1"/>
  <c r="BC113" i="1" s="1"/>
  <c r="AY113" i="1"/>
  <c r="BB113" i="1" s="1"/>
  <c r="AZ283" i="1"/>
  <c r="AY283" i="1"/>
  <c r="BB283" i="1" s="1"/>
  <c r="BA283" i="1"/>
  <c r="BC283" i="1" s="1"/>
  <c r="AZ275" i="1"/>
  <c r="AY275" i="1"/>
  <c r="BB275" i="1" s="1"/>
  <c r="BA275" i="1"/>
  <c r="BC275" i="1" s="1"/>
  <c r="AZ118" i="1"/>
  <c r="BA118" i="1"/>
  <c r="BC118" i="1" s="1"/>
  <c r="AY118" i="1"/>
  <c r="BB118" i="1" s="1"/>
  <c r="AZ301" i="1"/>
  <c r="BA301" i="1"/>
  <c r="BC301" i="1" s="1"/>
  <c r="AY301" i="1"/>
  <c r="BB301" i="1" s="1"/>
  <c r="AY199" i="1"/>
  <c r="BB199" i="1" s="1"/>
  <c r="AZ199" i="1"/>
  <c r="BA199" i="1"/>
  <c r="BC199" i="1" s="1"/>
  <c r="AZ112" i="1"/>
  <c r="BA112" i="1"/>
  <c r="BC112" i="1" s="1"/>
  <c r="AY112" i="1"/>
  <c r="BB112" i="1" s="1"/>
  <c r="AZ143" i="1"/>
  <c r="BA143" i="1"/>
  <c r="BC143" i="1" s="1"/>
  <c r="AY143" i="1"/>
  <c r="BB143" i="1" s="1"/>
  <c r="AZ114" i="1"/>
  <c r="BA114" i="1"/>
  <c r="BC114" i="1" s="1"/>
  <c r="AY114" i="1"/>
  <c r="BB114" i="1" s="1"/>
  <c r="BA137" i="1"/>
  <c r="BC137" i="1" s="1"/>
  <c r="AZ137" i="1"/>
  <c r="AY137" i="1"/>
  <c r="BB137" i="1" s="1"/>
  <c r="AY156" i="1" l="1"/>
  <c r="BB156" i="1" s="1"/>
  <c r="BA156" i="1"/>
  <c r="BC156" i="1" s="1"/>
  <c r="AZ253" i="1"/>
  <c r="BA192" i="2"/>
  <c r="BC192" i="2" s="1"/>
  <c r="BA270" i="2"/>
  <c r="BC270" i="2" s="1"/>
  <c r="AZ295" i="2"/>
  <c r="AY127" i="2"/>
  <c r="BB127" i="2" s="1"/>
  <c r="AZ137" i="2"/>
  <c r="BA164" i="2"/>
  <c r="BC164" i="2" s="1"/>
  <c r="AY283" i="2"/>
  <c r="BB283" i="2" s="1"/>
  <c r="AY273" i="2"/>
  <c r="BB273" i="2" s="1"/>
  <c r="AY173" i="2"/>
  <c r="BB173" i="2" s="1"/>
  <c r="BA223" i="2"/>
  <c r="BC223" i="2" s="1"/>
  <c r="AZ173" i="2"/>
  <c r="AY248" i="2"/>
  <c r="BB248" i="2" s="1"/>
  <c r="AZ248" i="2"/>
  <c r="AY220" i="2"/>
  <c r="BB220" i="2" s="1"/>
  <c r="AZ127" i="2"/>
  <c r="AY137" i="2"/>
  <c r="BB137" i="2" s="1"/>
  <c r="BA182" i="2"/>
  <c r="BC182" i="2" s="1"/>
  <c r="AY270" i="2"/>
  <c r="BB270" i="2" s="1"/>
  <c r="AY182" i="2"/>
  <c r="BB182" i="2" s="1"/>
  <c r="AZ146" i="2"/>
  <c r="AY143" i="2"/>
  <c r="BB143" i="2" s="1"/>
  <c r="AY146" i="2"/>
  <c r="BB146" i="2" s="1"/>
  <c r="AZ218" i="1"/>
  <c r="AY253" i="1"/>
  <c r="BB253" i="1" s="1"/>
  <c r="AZ164" i="1"/>
  <c r="BA218" i="1"/>
  <c r="BC218" i="1" s="1"/>
  <c r="BA231" i="1"/>
  <c r="BC231" i="1" s="1"/>
  <c r="AZ223" i="2"/>
  <c r="AZ283" i="2"/>
  <c r="AZ115" i="2"/>
  <c r="BA178" i="2"/>
  <c r="BC178" i="2" s="1"/>
  <c r="AZ273" i="2"/>
  <c r="AZ259" i="2"/>
  <c r="AY265" i="2"/>
  <c r="BB265" i="2" s="1"/>
  <c r="AZ220" i="2"/>
  <c r="AY115" i="2"/>
  <c r="BB115" i="2" s="1"/>
  <c r="AY231" i="1"/>
  <c r="BB231" i="1" s="1"/>
  <c r="AZ201" i="1"/>
  <c r="AY246" i="1"/>
  <c r="BB246" i="1" s="1"/>
  <c r="BA120" i="1"/>
  <c r="BC120" i="1" s="1"/>
  <c r="BA200" i="1"/>
  <c r="BC200" i="1" s="1"/>
  <c r="AY164" i="1"/>
  <c r="BB164" i="1" s="1"/>
  <c r="AY200" i="1"/>
  <c r="BB200" i="1" s="1"/>
  <c r="BA281" i="1"/>
  <c r="BC281" i="1" s="1"/>
  <c r="AY281" i="1"/>
  <c r="BB281" i="1" s="1"/>
  <c r="AZ132" i="1"/>
  <c r="AY232" i="1"/>
  <c r="BB232" i="1" s="1"/>
  <c r="AY132" i="1"/>
  <c r="BB132" i="1" s="1"/>
  <c r="AY120" i="1"/>
  <c r="BB120" i="1" s="1"/>
  <c r="AY296" i="1"/>
  <c r="BB296" i="1" s="1"/>
  <c r="BA296" i="1"/>
  <c r="BC296" i="1" s="1"/>
  <c r="AY269" i="2"/>
  <c r="BB269" i="2" s="1"/>
  <c r="AY189" i="2"/>
  <c r="BB189" i="2" s="1"/>
  <c r="BA269" i="2"/>
  <c r="BC269" i="2" s="1"/>
  <c r="AZ189" i="2"/>
  <c r="AZ255" i="2"/>
  <c r="BA201" i="1"/>
  <c r="BC201" i="1" s="1"/>
  <c r="AZ128" i="1"/>
  <c r="BA125" i="1"/>
  <c r="BC125" i="1" s="1"/>
  <c r="BA128" i="1"/>
  <c r="BC128" i="1" s="1"/>
  <c r="AY302" i="1"/>
  <c r="BB302" i="1" s="1"/>
  <c r="AZ125" i="1"/>
  <c r="AZ230" i="1"/>
  <c r="BA302" i="1"/>
  <c r="BC302" i="1" s="1"/>
  <c r="BA230" i="1"/>
  <c r="BC230" i="1" s="1"/>
  <c r="AZ232" i="1"/>
  <c r="AZ281" i="2"/>
  <c r="AY255" i="2"/>
  <c r="BB255" i="2" s="1"/>
  <c r="AY281" i="2"/>
  <c r="BB281" i="2" s="1"/>
  <c r="AZ143" i="2"/>
  <c r="BA244" i="2"/>
  <c r="BC244" i="2" s="1"/>
  <c r="AY300" i="2"/>
  <c r="BB300" i="2" s="1"/>
  <c r="BA116" i="2"/>
  <c r="BC116" i="2" s="1"/>
  <c r="AY244" i="2"/>
  <c r="BB244" i="2" s="1"/>
  <c r="BA300" i="2"/>
  <c r="BC300" i="2" s="1"/>
  <c r="AY178" i="2"/>
  <c r="BB178" i="2" s="1"/>
  <c r="AY193" i="2"/>
  <c r="BB193" i="2" s="1"/>
  <c r="BA265" i="2"/>
  <c r="BC265" i="2" s="1"/>
  <c r="AY296" i="2"/>
  <c r="BB296" i="2" s="1"/>
  <c r="BA246" i="1"/>
  <c r="BC246" i="1" s="1"/>
  <c r="AZ296" i="2"/>
  <c r="BA234" i="2"/>
  <c r="BC234" i="2" s="1"/>
  <c r="BA207" i="2"/>
  <c r="BC207" i="2" s="1"/>
  <c r="AY187" i="2"/>
  <c r="BB187" i="2" s="1"/>
  <c r="AZ136" i="2"/>
  <c r="AY228" i="2"/>
  <c r="BB228" i="2" s="1"/>
  <c r="AY295" i="2"/>
  <c r="BB295" i="2" s="1"/>
  <c r="AZ228" i="2"/>
  <c r="AZ164" i="2"/>
  <c r="BA187" i="2"/>
  <c r="BC187" i="2" s="1"/>
  <c r="AY136" i="2"/>
  <c r="BB136" i="2" s="1"/>
  <c r="AY257" i="2"/>
  <c r="BB257" i="2" s="1"/>
  <c r="AZ207" i="2"/>
  <c r="AY116" i="2"/>
  <c r="BB116" i="2" s="1"/>
  <c r="BA144" i="2"/>
  <c r="BC144" i="2" s="1"/>
  <c r="AZ144" i="2"/>
  <c r="BA231" i="2"/>
  <c r="BC231" i="2" s="1"/>
  <c r="AZ231" i="2"/>
  <c r="AY202" i="2"/>
  <c r="BB202" i="2" s="1"/>
  <c r="AZ202" i="2"/>
  <c r="BA229" i="2"/>
  <c r="BC229" i="2" s="1"/>
  <c r="AY229" i="2"/>
  <c r="BB229" i="2" s="1"/>
  <c r="AY259" i="1"/>
  <c r="BB259" i="1" s="1"/>
  <c r="AZ259" i="1"/>
  <c r="AZ134" i="1"/>
  <c r="BA134" i="1"/>
  <c r="BC134" i="1" s="1"/>
  <c r="BA308" i="1"/>
  <c r="BC308" i="1" s="1"/>
  <c r="AY226" i="1"/>
  <c r="BB226" i="1" s="1"/>
  <c r="AZ308" i="1"/>
  <c r="AZ226" i="1"/>
  <c r="BA257" i="2"/>
  <c r="BC257" i="2" s="1"/>
  <c r="AZ192" i="2"/>
  <c r="BA201" i="2"/>
  <c r="BC201" i="2" s="1"/>
  <c r="AY201" i="2"/>
  <c r="BB201" i="2" s="1"/>
  <c r="AZ193" i="2"/>
  <c r="AZ171" i="2"/>
  <c r="AY259" i="2"/>
  <c r="BB259" i="2" s="1"/>
  <c r="AY171" i="2"/>
  <c r="BB171" i="2" s="1"/>
  <c r="BA216" i="2"/>
  <c r="BC216" i="2" s="1"/>
  <c r="AZ216" i="2"/>
  <c r="AZ196" i="2"/>
  <c r="BA196" i="2"/>
  <c r="BC196" i="2" s="1"/>
  <c r="AY179" i="2"/>
  <c r="BB179" i="2" s="1"/>
  <c r="BA133" i="1"/>
  <c r="BC133" i="1" s="1"/>
  <c r="AZ133" i="1"/>
  <c r="AZ156" i="2"/>
  <c r="AZ280" i="1"/>
  <c r="AY280" i="1"/>
  <c r="BB280" i="1" s="1"/>
  <c r="BA269" i="1"/>
  <c r="BC269" i="1" s="1"/>
  <c r="AZ210" i="1"/>
  <c r="AZ269" i="1"/>
  <c r="AY210" i="1"/>
  <c r="BB210" i="1" s="1"/>
  <c r="AY144" i="1"/>
  <c r="BB144" i="1" s="1"/>
  <c r="AZ144" i="1"/>
  <c r="AZ238" i="1"/>
  <c r="BA238" i="1"/>
  <c r="BC238" i="1" s="1"/>
  <c r="AZ202" i="1"/>
  <c r="AY304" i="1"/>
  <c r="BB304" i="1" s="1"/>
  <c r="BA304" i="1"/>
  <c r="BC304" i="1" s="1"/>
  <c r="AZ152" i="1"/>
  <c r="BA152" i="1"/>
  <c r="BC152" i="1" s="1"/>
  <c r="BA202" i="1"/>
  <c r="BC202" i="1" s="1"/>
  <c r="AY147" i="2"/>
  <c r="BB147" i="2" s="1"/>
  <c r="AY130" i="2"/>
  <c r="BB130" i="2" s="1"/>
  <c r="AZ147" i="2"/>
  <c r="BA184" i="2"/>
  <c r="BC184" i="2" s="1"/>
  <c r="AZ184" i="2"/>
  <c r="AY194" i="1"/>
  <c r="BB194" i="1" s="1"/>
  <c r="BA194" i="1"/>
  <c r="BC194" i="1" s="1"/>
  <c r="BA299" i="2"/>
  <c r="BC299" i="2" s="1"/>
  <c r="AY251" i="2"/>
  <c r="BB251" i="2" s="1"/>
  <c r="BA251" i="2"/>
  <c r="BC251" i="2" s="1"/>
  <c r="BA130" i="2"/>
  <c r="BC130" i="2" s="1"/>
  <c r="BA179" i="2"/>
  <c r="BC179" i="2" s="1"/>
  <c r="AY234" i="2"/>
  <c r="BB234" i="2" s="1"/>
  <c r="AY129" i="2"/>
  <c r="BB129" i="2" s="1"/>
  <c r="BA129" i="2"/>
  <c r="BC129" i="2" s="1"/>
  <c r="AZ299" i="2"/>
  <c r="AY285" i="2"/>
  <c r="BB285" i="2" s="1"/>
  <c r="BA154" i="2"/>
  <c r="BC154" i="2" s="1"/>
  <c r="AZ285" i="2"/>
  <c r="BA174" i="2"/>
  <c r="BC174" i="2" s="1"/>
  <c r="AZ154" i="2"/>
  <c r="AZ268" i="2"/>
  <c r="AY174" i="2"/>
  <c r="BB174" i="2" s="1"/>
  <c r="BA198" i="2"/>
  <c r="BC198" i="2" s="1"/>
  <c r="AZ198" i="2"/>
  <c r="AY198" i="2"/>
  <c r="BB198" i="2" s="1"/>
  <c r="AY149" i="2"/>
  <c r="BB149" i="2" s="1"/>
  <c r="AY156" i="2"/>
  <c r="BB156" i="2" s="1"/>
  <c r="AZ149" i="2"/>
  <c r="BA272" i="2"/>
  <c r="BC272" i="2" s="1"/>
  <c r="AZ272" i="2"/>
  <c r="BA268" i="2"/>
  <c r="BC268" i="2" s="1"/>
  <c r="AY213" i="1"/>
  <c r="BB213" i="1" s="1"/>
  <c r="BA213" i="1"/>
  <c r="BC213" i="1" s="1"/>
  <c r="BA136" i="1"/>
  <c r="BC136" i="1" s="1"/>
  <c r="AZ305" i="1"/>
  <c r="AY305" i="1"/>
  <c r="BB305" i="1" s="1"/>
  <c r="BA305" i="1"/>
  <c r="BC305" i="1" s="1"/>
  <c r="AY256" i="2"/>
  <c r="BB256" i="2" s="1"/>
  <c r="BA256" i="2"/>
  <c r="BC256" i="2" s="1"/>
  <c r="AZ256" i="2"/>
  <c r="AZ136" i="1"/>
  <c r="AZ244" i="1"/>
  <c r="AY244" i="1"/>
  <c r="BB244" i="1" s="1"/>
  <c r="BA244" i="1"/>
  <c r="BC244" i="1" s="1"/>
  <c r="AZ190" i="1"/>
  <c r="BA190" i="1"/>
  <c r="BC190" i="1" s="1"/>
  <c r="AY190" i="1"/>
  <c r="BB190" i="1" s="1"/>
  <c r="AZ272" i="1"/>
  <c r="BA272" i="1"/>
  <c r="BC272" i="1" s="1"/>
  <c r="AY272" i="1"/>
  <c r="BB272" i="1" s="1"/>
  <c r="AZ264" i="1"/>
  <c r="BA264" i="1"/>
  <c r="BC264" i="1" s="1"/>
  <c r="AY264" i="1"/>
  <c r="BB264" i="1" s="1"/>
  <c r="AY247" i="1"/>
  <c r="BB247" i="1" s="1"/>
  <c r="AZ247" i="1"/>
  <c r="BA247" i="1"/>
  <c r="BC247" i="1" s="1"/>
  <c r="AY217" i="1"/>
  <c r="BB217" i="1" s="1"/>
  <c r="BA217" i="1"/>
  <c r="BC217" i="1" s="1"/>
  <c r="AZ217" i="1"/>
  <c r="AY219" i="1"/>
  <c r="BB219" i="1" s="1"/>
  <c r="BA219" i="1"/>
  <c r="BC219" i="1" s="1"/>
  <c r="AZ219" i="1"/>
  <c r="AY307" i="1"/>
  <c r="BB307" i="1" s="1"/>
  <c r="BA307" i="1"/>
  <c r="BC307" i="1" s="1"/>
  <c r="AZ307" i="1"/>
  <c r="AZ233" i="1"/>
  <c r="AY233" i="1"/>
  <c r="BB233" i="1" s="1"/>
  <c r="BA233" i="1"/>
  <c r="BC233" i="1" s="1"/>
  <c r="AZ240" i="1"/>
  <c r="BA240" i="1"/>
  <c r="BC240" i="1" s="1"/>
  <c r="AY240" i="1"/>
  <c r="BB240" i="1" s="1"/>
  <c r="AZ145" i="1"/>
  <c r="BA145" i="1"/>
  <c r="BC145" i="1" s="1"/>
  <c r="AY145" i="1"/>
  <c r="BB145" i="1" s="1"/>
  <c r="AZ179" i="1"/>
  <c r="AY179" i="1"/>
  <c r="BB179" i="1" s="1"/>
  <c r="BA179" i="1"/>
  <c r="BC179" i="1" s="1"/>
  <c r="BA174" i="1"/>
  <c r="BC174" i="1" s="1"/>
  <c r="AY174" i="1"/>
  <c r="BB174" i="1" s="1"/>
  <c r="AZ174" i="1"/>
  <c r="AY229" i="1"/>
  <c r="BB229" i="1" s="1"/>
  <c r="BA229" i="1"/>
  <c r="BC229" i="1" s="1"/>
  <c r="AZ229" i="1"/>
  <c r="AY171" i="1"/>
  <c r="BB171" i="1" s="1"/>
  <c r="AZ171" i="1"/>
  <c r="BA171" i="1"/>
  <c r="BC171" i="1" s="1"/>
  <c r="AZ190" i="2"/>
  <c r="AY190" i="2"/>
  <c r="BB190" i="2" s="1"/>
  <c r="BA190" i="2"/>
  <c r="BC190" i="2" s="1"/>
  <c r="AY128" i="2"/>
  <c r="BB128" i="2" s="1"/>
  <c r="AZ128" i="2"/>
  <c r="BA128" i="2"/>
  <c r="BC128" i="2" s="1"/>
  <c r="AH102" i="2" l="1"/>
  <c r="N12" i="2" s="1"/>
  <c r="AH101" i="2"/>
  <c r="N11" i="2" s="1"/>
  <c r="AE102" i="2"/>
  <c r="N10" i="2" s="1"/>
  <c r="AH99" i="1"/>
  <c r="N12" i="1" s="1"/>
  <c r="AE99" i="1"/>
  <c r="N10" i="1" s="1"/>
  <c r="AH98" i="1"/>
  <c r="N11" i="1" s="1"/>
</calcChain>
</file>

<file path=xl/sharedStrings.xml><?xml version="1.0" encoding="utf-8"?>
<sst xmlns="http://schemas.openxmlformats.org/spreadsheetml/2006/main" count="321" uniqueCount="154">
  <si>
    <t>Switching Frequency (kHz)</t>
  </si>
  <si>
    <t>Input Voltage (V)</t>
  </si>
  <si>
    <t>Ouptut Voltage (V)</t>
  </si>
  <si>
    <t>Max Output Current (A)</t>
  </si>
  <si>
    <t>Duty Ratio</t>
  </si>
  <si>
    <t>Ton (ns)</t>
  </si>
  <si>
    <t>Toff (ns)</t>
  </si>
  <si>
    <t xml:space="preserve">Max p-p Current Ripple (%) </t>
  </si>
  <si>
    <t>Current Sense Amplifier Gain (Ohm)</t>
  </si>
  <si>
    <t>Vout Transient Deviation (V)</t>
  </si>
  <si>
    <t>Error Amplifier GM (uS)</t>
  </si>
  <si>
    <t>RCOMP (MOhm)</t>
  </si>
  <si>
    <t>VREF (V)</t>
  </si>
  <si>
    <t xml:space="preserve">Current Step (A) </t>
  </si>
  <si>
    <t>Step</t>
  </si>
  <si>
    <t>Freq</t>
  </si>
  <si>
    <t>wn</t>
  </si>
  <si>
    <t>Qn</t>
  </si>
  <si>
    <t>s = j*2*pi*F</t>
  </si>
  <si>
    <t>He(s)</t>
  </si>
  <si>
    <t>Real He(s)</t>
  </si>
  <si>
    <t>Imag He(s)</t>
  </si>
  <si>
    <t>Complex He(s)</t>
  </si>
  <si>
    <t>Gain He(s)</t>
  </si>
  <si>
    <t>Phase He(s)</t>
  </si>
  <si>
    <t>Load Resistance (Ohm)</t>
  </si>
  <si>
    <t>Load Current (A)</t>
  </si>
  <si>
    <t>F2(s)</t>
  </si>
  <si>
    <t>Gain</t>
  </si>
  <si>
    <t>Capacitor ESR (mOhm)</t>
  </si>
  <si>
    <t>Upper Complex</t>
  </si>
  <si>
    <t>wo</t>
  </si>
  <si>
    <t>Qp</t>
  </si>
  <si>
    <t>wesr</t>
  </si>
  <si>
    <t>Lower Complex</t>
  </si>
  <si>
    <t>Complex F2(s)</t>
  </si>
  <si>
    <t>F1(s)</t>
  </si>
  <si>
    <t>wz</t>
  </si>
  <si>
    <t>Complex F1(s)</t>
  </si>
  <si>
    <t>T (us)</t>
  </si>
  <si>
    <t>Fm</t>
  </si>
  <si>
    <t>CCOMP (pF)</t>
  </si>
  <si>
    <t>Av(s)</t>
  </si>
  <si>
    <t>Gain Av(s)</t>
  </si>
  <si>
    <t>Phase Av(s)</t>
  </si>
  <si>
    <t>Ti(s)</t>
  </si>
  <si>
    <t>Complex Av(s)</t>
  </si>
  <si>
    <t>Complex Ti(s)</t>
  </si>
  <si>
    <t>Gain Ti(s)</t>
  </si>
  <si>
    <t>Phase Ti(s)</t>
  </si>
  <si>
    <t>Tv(s)</t>
  </si>
  <si>
    <t>Complex Tv(s)</t>
  </si>
  <si>
    <t>Gain Tv(s)</t>
  </si>
  <si>
    <t>Phase Tv(s)</t>
  </si>
  <si>
    <t>Kfb</t>
  </si>
  <si>
    <t>Lv(s)</t>
  </si>
  <si>
    <t>Crossover Frequency Fc (kHz)</t>
  </si>
  <si>
    <t>For Looking up Fc</t>
  </si>
  <si>
    <t>Phase Margin (degree)</t>
  </si>
  <si>
    <t>Gain Margin (dB)</t>
  </si>
  <si>
    <t>For Looking up Gain Margin</t>
  </si>
  <si>
    <t>Complex Lv(s)</t>
  </si>
  <si>
    <t>Gain Lv(s)</t>
  </si>
  <si>
    <t>Phase Lv(s)</t>
  </si>
  <si>
    <t>Phase -Lv(s)</t>
  </si>
  <si>
    <t>C_linear (uF)</t>
  </si>
  <si>
    <t>Minimum Output Capacitance (uF)</t>
  </si>
  <si>
    <t>Fstart (Hz)</t>
  </si>
  <si>
    <t>Fstop (Hz)</t>
  </si>
  <si>
    <t>Fstep (Point)</t>
  </si>
  <si>
    <t>Open-loop Transfer Function</t>
  </si>
  <si>
    <t>C_stepup (uF)</t>
  </si>
  <si>
    <t>C_stepdown (uF)</t>
  </si>
  <si>
    <t>Upper Feedback Resistor (kOhm)</t>
  </si>
  <si>
    <t>Lower Feedback Resistor (kOhm)</t>
  </si>
  <si>
    <t>Optimal RSET (kOhm)</t>
  </si>
  <si>
    <t>Required Inductance (uH)</t>
  </si>
  <si>
    <t>Actual p-p Current Ripple (A)</t>
  </si>
  <si>
    <t>Max Vout Transient Deviation Percentage (%)</t>
  </si>
  <si>
    <t>Rough Expected Crossover Frequency (kHz)</t>
  </si>
  <si>
    <t>Percentage of Rated Current for Max Vout Transient Deviation (%)</t>
  </si>
  <si>
    <t>Kfb(s)</t>
  </si>
  <si>
    <t>Feedforward Cap (pF)</t>
  </si>
  <si>
    <t>Upper Impedance Z1(s)</t>
  </si>
  <si>
    <t>Complex Kfb(s)</t>
  </si>
  <si>
    <t>Design Specifications</t>
  </si>
  <si>
    <t>Ratio of Intended Crossover Frequency to Switching Frequency</t>
  </si>
  <si>
    <t>Component Selection Guidance</t>
  </si>
  <si>
    <t>Calculated RT (kOhm)</t>
  </si>
  <si>
    <t xml:space="preserve">Inputs Required </t>
  </si>
  <si>
    <t>Chosen Components</t>
  </si>
  <si>
    <t>RSET (kOhm)</t>
  </si>
  <si>
    <t>Output Capacitance (uF)</t>
  </si>
  <si>
    <t>Inductance (uH)</t>
  </si>
  <si>
    <t>Minimum Input Capacitor RMS rating (A)</t>
  </si>
  <si>
    <t>Minimum Input Capacitance (uF)</t>
  </si>
  <si>
    <t>Input Capcitance (uF)</t>
  </si>
  <si>
    <t>Soft Start/Soft Stop Time (ms)</t>
  </si>
  <si>
    <t>Delay Time (ms)</t>
  </si>
  <si>
    <t>CSS (nF)</t>
  </si>
  <si>
    <t>CDELAY (nF)</t>
  </si>
  <si>
    <t>Delay Threshold (V)</t>
  </si>
  <si>
    <t>Calculated CSS (nF)</t>
  </si>
  <si>
    <t>Calculated CDELAY (nF)</t>
  </si>
  <si>
    <r>
      <t xml:space="preserve">Ratio of Intended Crossover Frequency to Switching Frequency
</t>
    </r>
    <r>
      <rPr>
        <i/>
        <sz val="11"/>
        <color rgb="FF0000FF"/>
        <rFont val="Arial"/>
        <family val="2"/>
      </rPr>
      <t>recommended to use 0.1 to 0.2</t>
    </r>
  </si>
  <si>
    <t>Stability Analysis</t>
  </si>
  <si>
    <t>Start Frequency (Hz)</t>
  </si>
  <si>
    <t>Stop Frequency (Hz)</t>
  </si>
  <si>
    <t>Crossover Frequency (kHz)</t>
  </si>
  <si>
    <t>Work Sheet</t>
  </si>
  <si>
    <t>RCOMP (kOhm)</t>
  </si>
  <si>
    <t>Calculated Parallel CCOMP (pF)</t>
  </si>
  <si>
    <t>CCOMP (nF)</t>
  </si>
  <si>
    <t>Parallel CCOMP for fsw (pF)</t>
  </si>
  <si>
    <t>Parallel CCOMP for CoESR (pF)</t>
  </si>
  <si>
    <t>Parallel CCOMP (pF)</t>
  </si>
  <si>
    <t xml:space="preserve">CSS (nF) </t>
  </si>
  <si>
    <t xml:space="preserve">CDELAY (nF) </t>
  </si>
  <si>
    <t>Calculated Minimum RCOMP (kOhm)</t>
  </si>
  <si>
    <t>Calculated Minimum CCOMP (nF)</t>
  </si>
  <si>
    <t>recommended to choose the closest stardard values</t>
  </si>
  <si>
    <t>RRT (kOhm)</t>
  </si>
  <si>
    <t>Calculated RRT (kOhm)</t>
  </si>
  <si>
    <t>Minimum Input Capacitance CIN (uF)</t>
  </si>
  <si>
    <r>
      <t xml:space="preserve">Recommended Lower Feedback Resistor RFB2 (kOhm)
</t>
    </r>
    <r>
      <rPr>
        <i/>
        <sz val="11"/>
        <color rgb="FF0000FF"/>
        <rFont val="Arial"/>
        <family val="2"/>
      </rPr>
      <t>recommended to use less than 20 kOhm</t>
    </r>
  </si>
  <si>
    <t>Inductance L (uH)</t>
  </si>
  <si>
    <t>Input Capcitance CIN (uF)</t>
  </si>
  <si>
    <t>Output Capacitance COUT (uF)</t>
  </si>
  <si>
    <t>Lower Feedback Resistor RFB2 (kOhm)</t>
  </si>
  <si>
    <t>Upper Feedback Resistor RFB1 (kOhm)</t>
  </si>
  <si>
    <r>
      <t xml:space="preserve">Feedforward Cap CFF (pF) </t>
    </r>
    <r>
      <rPr>
        <i/>
        <sz val="11"/>
        <color rgb="FF0000FF"/>
        <rFont val="Arial"/>
        <family val="2"/>
      </rPr>
      <t>Optional 
If not used, type in 0.000001.</t>
    </r>
  </si>
  <si>
    <t>COUT ESR (mOhm)</t>
  </si>
  <si>
    <t>Required Inductance L (uH)</t>
  </si>
  <si>
    <t>Minimum Output Capacitance COUT (uF)</t>
  </si>
  <si>
    <t xml:space="preserve">Calculated Minimum RCOMP (kOhm)
</t>
  </si>
  <si>
    <r>
      <t xml:space="preserve">Optimal RSET (kOhm)
</t>
    </r>
    <r>
      <rPr>
        <i/>
        <sz val="11"/>
        <color rgb="FF0000FF"/>
        <rFont val="Arial"/>
        <family val="2"/>
      </rPr>
      <t>valid after L is chosen</t>
    </r>
    <r>
      <rPr>
        <sz val="11"/>
        <color theme="1"/>
        <rFont val="Arial"/>
        <family val="2"/>
      </rPr>
      <t xml:space="preserve"> </t>
    </r>
  </si>
  <si>
    <r>
      <t xml:space="preserve">Minimum Output Capacitance COUT (uF)
</t>
    </r>
    <r>
      <rPr>
        <i/>
        <sz val="11"/>
        <color rgb="FF0000FF"/>
        <rFont val="Arial"/>
        <family val="2"/>
      </rPr>
      <t>valid after RCOMP is chosen
For less minimum output capacitance, allow for higher crossover frequency or larger Vout transient deviation to use smaller RCOMP.</t>
    </r>
  </si>
  <si>
    <t>CCOMP1 (nF)</t>
  </si>
  <si>
    <r>
      <t xml:space="preserve">Calculated Minimum CCOMP1 (nF)
</t>
    </r>
    <r>
      <rPr>
        <i/>
        <sz val="11"/>
        <color rgb="FF0000FF"/>
        <rFont val="Arial"/>
        <family val="2"/>
      </rPr>
      <t>valid after COUT is chosen</t>
    </r>
  </si>
  <si>
    <r>
      <t xml:space="preserve">CCOMP2 (pF) </t>
    </r>
    <r>
      <rPr>
        <i/>
        <sz val="11"/>
        <color rgb="FF0000FF"/>
        <rFont val="Arial"/>
        <family val="2"/>
      </rPr>
      <t>Optional</t>
    </r>
    <r>
      <rPr>
        <sz val="11"/>
        <color theme="1"/>
        <rFont val="Arial"/>
        <family val="2"/>
      </rPr>
      <t xml:space="preserve">
</t>
    </r>
    <r>
      <rPr>
        <i/>
        <sz val="11"/>
        <color rgb="FF0000FF"/>
        <rFont val="Arial"/>
        <family val="2"/>
      </rPr>
      <t>If not used, type in 0.000001.</t>
    </r>
  </si>
  <si>
    <r>
      <t xml:space="preserve">Calculated Maximum CCOMP2 (pF) 
</t>
    </r>
    <r>
      <rPr>
        <i/>
        <sz val="11"/>
        <color rgb="FF0000FF"/>
        <rFont val="Arial"/>
        <family val="2"/>
      </rPr>
      <t>valid after COUT ESR is entered</t>
    </r>
    <r>
      <rPr>
        <sz val="11"/>
        <color theme="1"/>
        <rFont val="Arial"/>
        <family val="2"/>
      </rPr>
      <t xml:space="preserve"> </t>
    </r>
  </si>
  <si>
    <r>
      <t xml:space="preserve">Feedforward Cap CFF (pF) </t>
    </r>
    <r>
      <rPr>
        <i/>
        <sz val="11"/>
        <color rgb="FF0000FF"/>
        <rFont val="Arial"/>
        <family val="2"/>
      </rPr>
      <t>Optional</t>
    </r>
    <r>
      <rPr>
        <sz val="11"/>
        <color theme="1"/>
        <rFont val="Arial"/>
        <family val="2"/>
      </rPr>
      <t xml:space="preserve">
</t>
    </r>
    <r>
      <rPr>
        <i/>
        <sz val="11"/>
        <color rgb="FF0000FF"/>
        <rFont val="Arial"/>
        <family val="2"/>
      </rPr>
      <t>If not used, type in 0.000001.</t>
    </r>
  </si>
  <si>
    <t>Simplified Circuit Diagram</t>
  </si>
  <si>
    <t>Max p-p Input Voltage Ripple Allowed (V)</t>
  </si>
  <si>
    <r>
      <t xml:space="preserve">Max p-p Inductor Current Ripple (%) 
</t>
    </r>
    <r>
      <rPr>
        <i/>
        <sz val="11"/>
        <color rgb="FF0000FF"/>
        <rFont val="Arial"/>
        <family val="2"/>
      </rPr>
      <t>recommended to use 50% to 60%</t>
    </r>
  </si>
  <si>
    <t>RAA211650 Internal Compensation Mode Design Spreadsheet</t>
  </si>
  <si>
    <t>RAA211650 External Compensation Mode Design Spreadsheet</t>
  </si>
  <si>
    <t>k</t>
  </si>
  <si>
    <t>cramp</t>
  </si>
  <si>
    <t>mirror</t>
  </si>
  <si>
    <t>Ramp_peak(mV)</t>
  </si>
  <si>
    <r>
      <t xml:space="preserve">Maximum RSET (kOhm)
</t>
    </r>
    <r>
      <rPr>
        <i/>
        <sz val="11"/>
        <color rgb="FF0000FF"/>
        <rFont val="Arial"/>
        <family val="2"/>
      </rPr>
      <t>valid after L is chosen</t>
    </r>
    <r>
      <rPr>
        <sz val="11"/>
        <color theme="1"/>
        <rFont val="Arial"/>
        <family val="2"/>
      </rPr>
      <t xml:space="preserve"> </t>
    </r>
  </si>
  <si>
    <r>
      <t xml:space="preserve">Slope compensaton ramp peak(mV)
</t>
    </r>
    <r>
      <rPr>
        <i/>
        <sz val="11"/>
        <color rgb="FF0000FF"/>
        <rFont val="Arial"/>
        <family val="2"/>
      </rPr>
      <t>select RSET to keep it &gt;100mV</t>
    </r>
  </si>
  <si>
    <t>slope_comp_peak(mV)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</si>
</sst>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i/>
      <sz val="11"/>
      <color rgb="FF0000FF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left" vertical="center"/>
    </xf>
    <xf numFmtId="2" fontId="1" fillId="0" borderId="2" xfId="0" applyNumberFormat="1" applyFont="1" applyBorder="1" applyAlignment="1">
      <alignment horizontal="left" vertical="center"/>
    </xf>
    <xf numFmtId="2" fontId="1" fillId="0" borderId="13" xfId="0" applyNumberFormat="1" applyFont="1" applyFill="1" applyBorder="1" applyAlignment="1">
      <alignment horizontal="left" vertical="center"/>
    </xf>
    <xf numFmtId="2" fontId="1" fillId="0" borderId="14" xfId="0" applyNumberFormat="1" applyFont="1" applyFill="1" applyBorder="1" applyAlignment="1">
      <alignment horizontal="left" vertical="center"/>
    </xf>
    <xf numFmtId="2" fontId="1" fillId="0" borderId="13" xfId="0" applyNumberFormat="1" applyFont="1" applyBorder="1" applyAlignment="1">
      <alignment horizontal="left" vertical="center"/>
    </xf>
    <xf numFmtId="2" fontId="1" fillId="0" borderId="14" xfId="0" applyNumberFormat="1" applyFont="1" applyBorder="1" applyAlignment="1">
      <alignment horizontal="left" vertical="center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9" xfId="0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11" xfId="0" applyFont="1" applyBorder="1" applyAlignment="1" applyProtection="1">
      <alignment horizontal="left" vertical="center"/>
      <protection hidden="1"/>
    </xf>
    <xf numFmtId="0" fontId="6" fillId="0" borderId="12" xfId="0" applyFont="1" applyBorder="1" applyAlignment="1" applyProtection="1">
      <alignment horizontal="left" vertical="center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horizontal="left" vertical="center"/>
      <protection hidden="1"/>
    </xf>
    <xf numFmtId="0" fontId="1" fillId="0" borderId="10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/>
      <protection hidden="1"/>
    </xf>
    <xf numFmtId="0" fontId="1" fillId="0" borderId="6" xfId="0" applyFont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11" fontId="1" fillId="0" borderId="0" xfId="0" applyNumberFormat="1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1" fillId="3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11" fontId="1" fillId="0" borderId="0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1" fillId="0" borderId="7" xfId="0" applyFont="1" applyBorder="1" applyAlignment="1" applyProtection="1">
      <alignment horizontal="left" vertical="center"/>
      <protection hidden="1"/>
    </xf>
    <xf numFmtId="0" fontId="1" fillId="0" borderId="11" xfId="0" applyFont="1" applyBorder="1" applyAlignment="1" applyProtection="1">
      <alignment horizontal="left" vertical="center"/>
      <protection hidden="1"/>
    </xf>
    <xf numFmtId="0" fontId="1" fillId="0" borderId="12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/>
              <a:t>Bode Plot</a:t>
            </a:r>
          </a:p>
          <a:p>
            <a:pPr>
              <a:defRPr/>
            </a:pPr>
            <a:r>
              <a:rPr lang="en-US" sz="1100" b="0" i="1">
                <a:solidFill>
                  <a:srgbClr val="0000FF"/>
                </a:solidFill>
              </a:rPr>
              <a:t>based</a:t>
            </a:r>
            <a:r>
              <a:rPr lang="en-US" sz="1100" b="0" i="1" baseline="0">
                <a:solidFill>
                  <a:srgbClr val="0000FF"/>
                </a:solidFill>
              </a:rPr>
              <a:t> on calculation</a:t>
            </a:r>
            <a:endParaRPr lang="en-US" sz="1100" b="0" i="1">
              <a:solidFill>
                <a:srgbClr val="0000FF"/>
              </a:solidFill>
            </a:endParaRPr>
          </a:p>
        </c:rich>
      </c:tx>
      <c:layout>
        <c:manualLayout>
          <c:xMode val="edge"/>
          <c:yMode val="edge"/>
          <c:x val="0.42968440321652157"/>
          <c:y val="4.42499822713132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993631557899055E-2"/>
          <c:y val="0.13387658948436779"/>
          <c:w val="0.81165769577399949"/>
          <c:h val="0.74244419767752146"/>
        </c:manualLayout>
      </c:layout>
      <c:scatterChart>
        <c:scatterStyle val="smoothMarker"/>
        <c:varyColors val="0"/>
        <c:ser>
          <c:idx val="3"/>
          <c:order val="0"/>
          <c:tx>
            <c:v>Lv(s) Gain</c:v>
          </c:tx>
          <c:marker>
            <c:symbol val="none"/>
          </c:marker>
          <c:xVal>
            <c:numRef>
              <c:f>'Internal Comp'!$C$111:$C$311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'Internal Comp'!$AY$111:$AY$311</c:f>
              <c:numCache>
                <c:formatCode>General</c:formatCode>
                <c:ptCount val="201"/>
                <c:pt idx="0">
                  <c:v>52.510493194577286</c:v>
                </c:pt>
                <c:pt idx="1">
                  <c:v>52.110546382362571</c:v>
                </c:pt>
                <c:pt idx="2">
                  <c:v>51.710604690721674</c:v>
                </c:pt>
                <c:pt idx="3">
                  <c:v>51.310668611479933</c:v>
                </c:pt>
                <c:pt idx="4">
                  <c:v>50.910738683469738</c:v>
                </c:pt>
                <c:pt idx="5">
                  <c:v>50.510815496976356</c:v>
                </c:pt>
                <c:pt idx="6">
                  <c:v>50.110899698594466</c:v>
                </c:pt>
                <c:pt idx="7">
                  <c:v>49.710991996532883</c:v>
                </c:pt>
                <c:pt idx="8">
                  <c:v>49.311093166403019</c:v>
                </c:pt>
                <c:pt idx="9">
                  <c:v>48.91120405753761</c:v>
                </c:pt>
                <c:pt idx="10">
                  <c:v>48.511325599879491</c:v>
                </c:pt>
                <c:pt idx="11">
                  <c:v>48.111458811491453</c:v>
                </c:pt>
                <c:pt idx="12">
                  <c:v>47.711604806738038</c:v>
                </c:pt>
                <c:pt idx="13">
                  <c:v>47.311764805190457</c:v>
                </c:pt>
                <c:pt idx="14">
                  <c:v>46.911940141316151</c:v>
                </c:pt>
                <c:pt idx="15">
                  <c:v>46.512132275009833</c:v>
                </c:pt>
                <c:pt idx="16">
                  <c:v>46.112342803031709</c:v>
                </c:pt>
                <c:pt idx="17">
                  <c:v>45.712573471416121</c:v>
                </c:pt>
                <c:pt idx="18">
                  <c:v>45.312826188921058</c:v>
                </c:pt>
                <c:pt idx="19">
                  <c:v>44.913103041586737</c:v>
                </c:pt>
                <c:pt idx="20">
                  <c:v>44.513406308473179</c:v>
                </c:pt>
                <c:pt idx="21">
                  <c:v>44.113738478647448</c:v>
                </c:pt>
                <c:pt idx="22">
                  <c:v>43.714102269489608</c:v>
                </c:pt>
                <c:pt idx="23">
                  <c:v>43.314500646381546</c:v>
                </c:pt>
                <c:pt idx="24">
                  <c:v>42.914936843839428</c:v>
                </c:pt>
                <c:pt idx="25">
                  <c:v>42.515414388142332</c:v>
                </c:pt>
                <c:pt idx="26">
                  <c:v>42.115937121497652</c:v>
                </c:pt>
                <c:pt idx="27">
                  <c:v>41.716509227770693</c:v>
                </c:pt>
                <c:pt idx="28">
                  <c:v>41.317135259784877</c:v>
                </c:pt>
                <c:pt idx="29">
                  <c:v>40.917820168177073</c:v>
                </c:pt>
                <c:pt idx="30">
                  <c:v>40.518569331756055</c:v>
                </c:pt>
                <c:pt idx="31">
                  <c:v>40.119388589280121</c:v>
                </c:pt>
                <c:pt idx="32">
                  <c:v>39.720284272515663</c:v>
                </c:pt>
                <c:pt idx="33">
                  <c:v>39.321263240386003</c:v>
                </c:pt>
                <c:pt idx="34">
                  <c:v>38.922332913943727</c:v>
                </c:pt>
                <c:pt idx="35">
                  <c:v>38.52350131182326</c:v>
                </c:pt>
                <c:pt idx="36">
                  <c:v>38.12477708572672</c:v>
                </c:pt>
                <c:pt idx="37">
                  <c:v>37.726169555382583</c:v>
                </c:pt>
                <c:pt idx="38">
                  <c:v>37.327688742284877</c:v>
                </c:pt>
                <c:pt idx="39">
                  <c:v>36.929345401365978</c:v>
                </c:pt>
                <c:pt idx="40">
                  <c:v>36.531151049582313</c:v>
                </c:pt>
                <c:pt idx="41">
                  <c:v>36.133117990201235</c:v>
                </c:pt>
                <c:pt idx="42">
                  <c:v>35.735259331359927</c:v>
                </c:pt>
                <c:pt idx="43">
                  <c:v>35.337588997237759</c:v>
                </c:pt>
                <c:pt idx="44">
                  <c:v>34.940121729933736</c:v>
                </c:pt>
                <c:pt idx="45">
                  <c:v>34.542873079887435</c:v>
                </c:pt>
                <c:pt idx="46">
                  <c:v>34.145859382421058</c:v>
                </c:pt>
                <c:pt idx="47">
                  <c:v>33.749097717734067</c:v>
                </c:pt>
                <c:pt idx="48">
                  <c:v>33.352605851458136</c:v>
                </c:pt>
                <c:pt idx="49">
                  <c:v>32.956402152700825</c:v>
                </c:pt>
                <c:pt idx="50">
                  <c:v>32.5605054863926</c:v>
                </c:pt>
                <c:pt idx="51">
                  <c:v>32.164935076738601</c:v>
                </c:pt>
                <c:pt idx="52">
                  <c:v>31.769710338680056</c:v>
                </c:pt>
                <c:pt idx="53">
                  <c:v>31.374850674554967</c:v>
                </c:pt>
                <c:pt idx="54">
                  <c:v>30.980375233615693</c:v>
                </c:pt>
                <c:pt idx="55">
                  <c:v>30.586302632786815</c:v>
                </c:pt>
                <c:pt idx="56">
                  <c:v>30.192650638040426</c:v>
                </c:pt>
                <c:pt idx="57">
                  <c:v>29.799435807066811</c:v>
                </c:pt>
                <c:pt idx="58">
                  <c:v>29.406673095537712</c:v>
                </c:pt>
                <c:pt idx="59">
                  <c:v>29.014375431198346</c:v>
                </c:pt>
                <c:pt idx="60">
                  <c:v>28.622553262244622</c:v>
                </c:pt>
                <c:pt idx="61">
                  <c:v>28.231214088884474</c:v>
                </c:pt>
                <c:pt idx="62">
                  <c:v>27.840361989554804</c:v>
                </c:pt>
                <c:pt idx="63">
                  <c:v>27.449997155811211</c:v>
                </c:pt>
                <c:pt idx="64">
                  <c:v>27.060115452264697</c:v>
                </c:pt>
                <c:pt idx="65">
                  <c:v>26.670708019878589</c:v>
                </c:pt>
                <c:pt idx="66">
                  <c:v>26.281760942236104</c:v>
                </c:pt>
                <c:pt idx="67">
                  <c:v>25.893254994800333</c:v>
                </c:pt>
                <c:pt idx="68">
                  <c:v>25.505165496500425</c:v>
                </c:pt>
                <c:pt idx="69">
                  <c:v>25.117462281029098</c:v>
                </c:pt>
                <c:pt idx="70">
                  <c:v>24.730109801936649</c:v>
                </c:pt>
                <c:pt idx="71">
                  <c:v>24.343067380993006</c:v>
                </c:pt>
                <c:pt idx="72">
                  <c:v>23.956289603501975</c:v>
                </c:pt>
                <c:pt idx="73">
                  <c:v>23.569726857591149</c:v>
                </c:pt>
                <c:pt idx="74">
                  <c:v>23.183326007358289</c:v>
                </c:pt>
                <c:pt idx="75">
                  <c:v>22.797031182655946</c:v>
                </c:pt>
                <c:pt idx="76">
                  <c:v>22.410784661760587</c:v>
                </c:pt>
                <c:pt idx="77">
                  <c:v>22.024527817776558</c:v>
                </c:pt>
                <c:pt idx="78">
                  <c:v>21.638202095806193</c:v>
                </c:pt>
                <c:pt idx="79">
                  <c:v>21.251749986041375</c:v>
                </c:pt>
                <c:pt idx="80">
                  <c:v>20.865115958158867</c:v>
                </c:pt>
                <c:pt idx="81">
                  <c:v>20.47824732471172</c:v>
                </c:pt>
                <c:pt idx="82">
                  <c:v>20.091095005398802</c:v>
                </c:pt>
                <c:pt idx="83">
                  <c:v>19.703614169772973</c:v>
                </c:pt>
                <c:pt idx="84">
                  <c:v>19.315764742647445</c:v>
                </c:pt>
                <c:pt idx="85">
                  <c:v>18.927511763608468</c:v>
                </c:pt>
                <c:pt idx="86">
                  <c:v>18.538825599114759</c:v>
                </c:pt>
                <c:pt idx="87">
                  <c:v>18.149682012159875</c:v>
                </c:pt>
                <c:pt idx="88">
                  <c:v>17.760062100021642</c:v>
                </c:pt>
                <c:pt idx="89">
                  <c:v>17.369952114952351</c:v>
                </c:pt>
                <c:pt idx="90">
                  <c:v>16.979343185664206</c:v>
                </c:pt>
                <c:pt idx="91">
                  <c:v>16.58823095911761</c:v>
                </c:pt>
                <c:pt idx="92">
                  <c:v>16.196615182550957</c:v>
                </c:pt>
                <c:pt idx="93">
                  <c:v>15.804499245051474</c:v>
                </c:pt>
                <c:pt idx="94">
                  <c:v>15.411889696506591</c:v>
                </c:pt>
                <c:pt idx="95">
                  <c:v>15.018795759705688</c:v>
                </c:pt>
                <c:pt idx="96">
                  <c:v>14.625228848941141</c:v>
                </c:pt>
                <c:pt idx="97">
                  <c:v>14.231202105870423</c:v>
                </c:pt>
                <c:pt idx="98">
                  <c:v>13.836729960832113</c:v>
                </c:pt>
                <c:pt idx="99">
                  <c:v>13.441827725389119</c:v>
                </c:pt>
                <c:pt idx="100">
                  <c:v>13.046511219681086</c:v>
                </c:pt>
                <c:pt idx="101">
                  <c:v>12.650796436279567</c:v>
                </c:pt>
                <c:pt idx="102">
                  <c:v>12.254699240659242</c:v>
                </c:pt>
                <c:pt idx="103">
                  <c:v>11.858235107132947</c:v>
                </c:pt>
                <c:pt idx="104">
                  <c:v>11.46141888813538</c:v>
                </c:pt>
                <c:pt idx="105">
                  <c:v>11.064264614031984</c:v>
                </c:pt>
                <c:pt idx="106">
                  <c:v>10.666785320158542</c:v>
                </c:pt>
                <c:pt idx="107">
                  <c:v>10.268992897511307</c:v>
                </c:pt>
                <c:pt idx="108">
                  <c:v>9.8708979633664775</c:v>
                </c:pt>
                <c:pt idx="109">
                  <c:v>9.4725097480902996</c:v>
                </c:pt>
                <c:pt idx="110">
                  <c:v>9.0738359944498317</c:v>
                </c:pt>
                <c:pt idx="111">
                  <c:v>8.6748828658473727</c:v>
                </c:pt>
                <c:pt idx="112">
                  <c:v>8.2756548600294728</c:v>
                </c:pt>
                <c:pt idx="113">
                  <c:v>7.8761547249692878</c:v>
                </c:pt>
                <c:pt idx="114">
                  <c:v>7.4763833737457297</c:v>
                </c:pt>
                <c:pt idx="115">
                  <c:v>7.0763397953584697</c:v>
                </c:pt>
                <c:pt idx="116">
                  <c:v>6.67602095848991</c:v>
                </c:pt>
                <c:pt idx="117">
                  <c:v>6.2754217052648196</c:v>
                </c:pt>
                <c:pt idx="118">
                  <c:v>5.8745346320421623</c:v>
                </c:pt>
                <c:pt idx="119">
                  <c:v>5.4733499542081967</c:v>
                </c:pt>
                <c:pt idx="120">
                  <c:v>5.0718553518109202</c:v>
                </c:pt>
                <c:pt idx="121">
                  <c:v>4.6700357926812623</c:v>
                </c:pt>
                <c:pt idx="122">
                  <c:v>4.2678733294197384</c:v>
                </c:pt>
                <c:pt idx="123">
                  <c:v>3.8653468662797996</c:v>
                </c:pt>
                <c:pt idx="124">
                  <c:v>3.4624318915441803</c:v>
                </c:pt>
                <c:pt idx="125">
                  <c:v>3.0591001704613916</c:v>
                </c:pt>
                <c:pt idx="126">
                  <c:v>2.6553193931722681</c:v>
                </c:pt>
                <c:pt idx="127">
                  <c:v>2.2510527713006101</c:v>
                </c:pt>
                <c:pt idx="128">
                  <c:v>1.8462585759994043</c:v>
                </c:pt>
                <c:pt idx="129">
                  <c:v>1.440889609217304</c:v>
                </c:pt>
                <c:pt idx="130">
                  <c:v>1.0348925987646327</c:v>
                </c:pt>
                <c:pt idx="131">
                  <c:v>0.6282075064070286</c:v>
                </c:pt>
                <c:pt idx="132">
                  <c:v>0.22076673667754965</c:v>
                </c:pt>
                <c:pt idx="133">
                  <c:v>-0.18750576762448321</c:v>
                </c:pt>
                <c:pt idx="134">
                  <c:v>-0.59669555920085149</c:v>
                </c:pt>
                <c:pt idx="135">
                  <c:v>-1.0068988673454906</c:v>
                </c:pt>
                <c:pt idx="136">
                  <c:v>-1.4182239466935818</c:v>
                </c:pt>
                <c:pt idx="137">
                  <c:v>-1.8307926163673618</c:v>
                </c:pt>
                <c:pt idx="138">
                  <c:v>-2.2447420147252535</c:v>
                </c:pt>
                <c:pt idx="139">
                  <c:v>-2.6602265973504031</c:v>
                </c:pt>
                <c:pt idx="140">
                  <c:v>-3.0774204081324048</c:v>
                </c:pt>
                <c:pt idx="141">
                  <c:v>-3.4965196550922126</c:v>
                </c:pt>
                <c:pt idx="142">
                  <c:v>-3.9177456236286812</c:v>
                </c:pt>
                <c:pt idx="143">
                  <c:v>-4.3413479596927935</c:v>
                </c:pt>
                <c:pt idx="144">
                  <c:v>-4.7676083534149551</c:v>
                </c:pt>
                <c:pt idx="145">
                  <c:v>-5.1968446491347331</c:v>
                </c:pt>
                <c:pt idx="146">
                  <c:v>-5.6294153995965868</c:v>
                </c:pt>
                <c:pt idx="147">
                  <c:v>-6.0657248690047725</c:v>
                </c:pt>
                <c:pt idx="148">
                  <c:v>-6.5062284701400364</c:v>
                </c:pt>
                <c:pt idx="149">
                  <c:v>-6.9514385930097946</c:v>
                </c:pt>
                <c:pt idx="150">
                  <c:v>-7.4019307445356644</c:v>
                </c:pt>
                <c:pt idx="151">
                  <c:v>-7.8583498684934732</c:v>
                </c:pt>
                <c:pt idx="152">
                  <c:v>-8.3214166504372784</c:v>
                </c:pt>
                <c:pt idx="153">
                  <c:v>-8.7919335323939531</c:v>
                </c:pt>
                <c:pt idx="154">
                  <c:v>-9.2707900666929159</c:v>
                </c:pt>
                <c:pt idx="155">
                  <c:v>-9.758967129483505</c:v>
                </c:pt>
                <c:pt idx="156">
                  <c:v>-10.257539397594149</c:v>
                </c:pt>
                <c:pt idx="157">
                  <c:v>-10.767675377137152</c:v>
                </c:pt>
                <c:pt idx="158">
                  <c:v>-11.29063417400495</c:v>
                </c:pt>
                <c:pt idx="159">
                  <c:v>-11.827758136749058</c:v>
                </c:pt>
                <c:pt idx="160">
                  <c:v>-12.380460508833668</c:v>
                </c:pt>
                <c:pt idx="161">
                  <c:v>-12.950207331207061</c:v>
                </c:pt>
                <c:pt idx="162">
                  <c:v>-13.538493067954604</c:v>
                </c:pt>
                <c:pt idx="163">
                  <c:v>-14.146809809489762</c:v>
                </c:pt>
                <c:pt idx="164">
                  <c:v>-14.776610443024394</c:v>
                </c:pt>
                <c:pt idx="165">
                  <c:v>-15.429266843849859</c:v>
                </c:pt>
                <c:pt idx="166">
                  <c:v>-16.10602487164104</c:v>
                </c:pt>
                <c:pt idx="167">
                  <c:v>-16.807958654644739</c:v>
                </c:pt>
                <c:pt idx="168">
                  <c:v>-17.535927185477934</c:v>
                </c:pt>
                <c:pt idx="169">
                  <c:v>-18.290536505522244</c:v>
                </c:pt>
                <c:pt idx="170">
                  <c:v>-19.072110619170289</c:v>
                </c:pt>
                <c:pt idx="171">
                  <c:v>-19.880673714485543</c:v>
                </c:pt>
                <c:pt idx="172">
                  <c:v>-20.715945317097791</c:v>
                </c:pt>
                <c:pt idx="173">
                  <c:v>-21.577348797905902</c:v>
                </c:pt>
                <c:pt idx="174">
                  <c:v>-22.464032381262228</c:v>
                </c:pt>
                <c:pt idx="175">
                  <c:v>-23.374900663917995</c:v>
                </c:pt>
                <c:pt idx="176">
                  <c:v>-24.308653828362452</c:v>
                </c:pt>
                <c:pt idx="177">
                  <c:v>-25.263831318042179</c:v>
                </c:pt>
                <c:pt idx="178">
                  <c:v>-26.238856749895916</c:v>
                </c:pt>
                <c:pt idx="179">
                  <c:v>-27.232081207122295</c:v>
                </c:pt>
                <c:pt idx="180">
                  <c:v>-28.24182266696031</c:v>
                </c:pt>
                <c:pt idx="181">
                  <c:v>-29.266400042791815</c:v>
                </c:pt>
                <c:pt idx="182">
                  <c:v>-30.304161038584017</c:v>
                </c:pt>
                <c:pt idx="183">
                  <c:v>-31.35350364000648</c:v>
                </c:pt>
                <c:pt idx="184">
                  <c:v>-32.412891551976351</c:v>
                </c:pt>
                <c:pt idx="185">
                  <c:v>-33.480864222833333</c:v>
                </c:pt>
                <c:pt idx="186">
                  <c:v>-34.55604228200189</c:v>
                </c:pt>
                <c:pt idx="187">
                  <c:v>-35.637129286694552</c:v>
                </c:pt>
                <c:pt idx="188">
                  <c:v>-36.722910655254282</c:v>
                </c:pt>
                <c:pt idx="189">
                  <c:v>-37.812250590380494</c:v>
                </c:pt>
                <c:pt idx="190">
                  <c:v>-38.904087690173412</c:v>
                </c:pt>
                <c:pt idx="191">
                  <c:v>-39.997429827914587</c:v>
                </c:pt>
                <c:pt idx="192">
                  <c:v>-41.09134876584713</c:v>
                </c:pt>
                <c:pt idx="193">
                  <c:v>-42.184974861776666</c:v>
                </c:pt>
                <c:pt idx="194">
                  <c:v>-43.277492133931673</c:v>
                </c:pt>
                <c:pt idx="195">
                  <c:v>-44.368133870268153</c:v>
                </c:pt>
                <c:pt idx="196">
                  <c:v>-45.456178902602545</c:v>
                </c:pt>
                <c:pt idx="197">
                  <c:v>-46.540948612023044</c:v>
                </c:pt>
                <c:pt idx="198">
                  <c:v>-47.621804688016411</c:v>
                </c:pt>
                <c:pt idx="199">
                  <c:v>-48.6981476277506</c:v>
                </c:pt>
                <c:pt idx="200">
                  <c:v>-49.769415932347904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1BE-4F8F-B9B9-046C1192D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296344"/>
        <c:axId val="312313208"/>
      </c:scatterChart>
      <c:scatterChart>
        <c:scatterStyle val="smoothMarker"/>
        <c:varyColors val="0"/>
        <c:ser>
          <c:idx val="0"/>
          <c:order val="1"/>
          <c:tx>
            <c:v>-Lv(s) Phase</c:v>
          </c:tx>
          <c:marker>
            <c:symbol val="none"/>
          </c:marker>
          <c:xVal>
            <c:numRef>
              <c:f>'Internal Comp'!$C$111:$C$311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'Internal Comp'!$BA$111:$BA$311</c:f>
              <c:numCache>
                <c:formatCode>General</c:formatCode>
                <c:ptCount val="201"/>
                <c:pt idx="0">
                  <c:v>90.086194755312391</c:v>
                </c:pt>
                <c:pt idx="1">
                  <c:v>90.090245819013788</c:v>
                </c:pt>
                <c:pt idx="2">
                  <c:v>90.094486150988871</c:v>
                </c:pt>
                <c:pt idx="3">
                  <c:v>90.098924426975202</c:v>
                </c:pt>
                <c:pt idx="4">
                  <c:v>90.103569695565966</c:v>
                </c:pt>
                <c:pt idx="5">
                  <c:v>90.108431390486913</c:v>
                </c:pt>
                <c:pt idx="6">
                  <c:v>90.113519342678146</c:v>
                </c:pt>
                <c:pt idx="7">
                  <c:v>90.118843792059536</c:v>
                </c:pt>
                <c:pt idx="8">
                  <c:v>90.124415398837144</c:v>
                </c:pt>
                <c:pt idx="9">
                  <c:v>90.130245254183009</c:v>
                </c:pt>
                <c:pt idx="10">
                  <c:v>90.136344890092445</c:v>
                </c:pt>
                <c:pt idx="11">
                  <c:v>90.142726288190985</c:v>
                </c:pt>
                <c:pt idx="12">
                  <c:v>90.149401887224371</c:v>
                </c:pt>
                <c:pt idx="13">
                  <c:v>90.15638458892532</c:v>
                </c:pt>
                <c:pt idx="14">
                  <c:v>90.163687761899553</c:v>
                </c:pt>
                <c:pt idx="15">
                  <c:v>90.171325243121586</c:v>
                </c:pt>
                <c:pt idx="16">
                  <c:v>90.179311336566556</c:v>
                </c:pt>
                <c:pt idx="17">
                  <c:v>90.187660808435339</c:v>
                </c:pt>
                <c:pt idx="18">
                  <c:v>90.196388878350788</c:v>
                </c:pt>
                <c:pt idx="19">
                  <c:v>90.205511205811945</c:v>
                </c:pt>
                <c:pt idx="20">
                  <c:v>90.215043871095645</c:v>
                </c:pt>
                <c:pt idx="21">
                  <c:v>90.225003349678843</c:v>
                </c:pt>
                <c:pt idx="22">
                  <c:v>90.235406479132592</c:v>
                </c:pt>
                <c:pt idx="23">
                  <c:v>90.246270417296472</c:v>
                </c:pt>
                <c:pt idx="24">
                  <c:v>90.257612590389314</c:v>
                </c:pt>
                <c:pt idx="25">
                  <c:v>90.269450629540572</c:v>
                </c:pt>
                <c:pt idx="26">
                  <c:v>90.281802294040034</c:v>
                </c:pt>
                <c:pt idx="27">
                  <c:v>90.294685379400164</c:v>
                </c:pt>
                <c:pt idx="28">
                  <c:v>90.308117608105704</c:v>
                </c:pt>
                <c:pt idx="29">
                  <c:v>90.322116500687343</c:v>
                </c:pt>
                <c:pt idx="30">
                  <c:v>90.336699224510483</c:v>
                </c:pt>
                <c:pt idx="31">
                  <c:v>90.351882417403914</c:v>
                </c:pt>
                <c:pt idx="32">
                  <c:v>90.367681982986724</c:v>
                </c:pt>
                <c:pt idx="33">
                  <c:v>90.384112854280801</c:v>
                </c:pt>
                <c:pt idx="34">
                  <c:v>90.401188721928634</c:v>
                </c:pt>
                <c:pt idx="35">
                  <c:v>90.418921723087351</c:v>
                </c:pt>
                <c:pt idx="36">
                  <c:v>90.437322086849463</c:v>
                </c:pt>
                <c:pt idx="37">
                  <c:v>90.456397731864385</c:v>
                </c:pt>
                <c:pt idx="38">
                  <c:v>90.476153811726462</c:v>
                </c:pt>
                <c:pt idx="39">
                  <c:v>90.496592203682582</c:v>
                </c:pt>
                <c:pt idx="40">
                  <c:v>90.517710936318593</c:v>
                </c:pt>
                <c:pt idx="41">
                  <c:v>90.539503552156887</c:v>
                </c:pt>
                <c:pt idx="42">
                  <c:v>90.561958401575595</c:v>
                </c:pt>
                <c:pt idx="43">
                  <c:v>90.585057865191786</c:v>
                </c:pt>
                <c:pt idx="44">
                  <c:v>90.608777502897567</c:v>
                </c:pt>
                <c:pt idx="45">
                  <c:v>90.633085129157863</c:v>
                </c:pt>
                <c:pt idx="46">
                  <c:v>90.657939816035878</c:v>
                </c:pt>
                <c:pt idx="47">
                  <c:v>90.68329082777386</c:v>
                </c:pt>
                <c:pt idx="48">
                  <c:v>90.709076493677557</c:v>
                </c:pt>
                <c:pt idx="49">
                  <c:v>90.735223029597023</c:v>
                </c:pt>
                <c:pt idx="50">
                  <c:v>90.76164332247636</c:v>
                </c:pt>
                <c:pt idx="51">
                  <c:v>90.78823569728452</c:v>
                </c:pt>
                <c:pt idx="52">
                  <c:v>90.814882691100749</c:v>
                </c:pt>
                <c:pt idx="53">
                  <c:v>90.841449865108345</c:v>
                </c:pt>
                <c:pt idx="54">
                  <c:v>90.867784691627776</c:v>
                </c:pt>
                <c:pt idx="55">
                  <c:v>90.893715559814396</c:v>
                </c:pt>
                <c:pt idx="56">
                  <c:v>90.919050949980019</c:v>
                </c:pt>
                <c:pt idx="57">
                  <c:v>90.943578832178403</c:v>
                </c:pt>
                <c:pt idx="58">
                  <c:v>90.967066349245115</c:v>
                </c:pt>
                <c:pt idx="59">
                  <c:v>90.989259847220382</c:v>
                </c:pt>
                <c:pt idx="60">
                  <c:v>91.009885316338909</c:v>
                </c:pt>
                <c:pt idx="61">
                  <c:v>91.028649302806102</c:v>
                </c:pt>
                <c:pt idx="62">
                  <c:v>91.045240344682412</c:v>
                </c:pt>
                <c:pt idx="63">
                  <c:v>91.059330973803611</c:v>
                </c:pt>
                <c:pt idx="64">
                  <c:v>91.07058030937317</c:v>
                </c:pt>
                <c:pt idx="65">
                  <c:v>91.078637247619653</c:v>
                </c:pt>
                <c:pt idx="66">
                  <c:v>91.083144226055879</c:v>
                </c:pt>
                <c:pt idx="67">
                  <c:v>91.083741511262659</c:v>
                </c:pt>
                <c:pt idx="68">
                  <c:v>91.080071927093428</c:v>
                </c:pt>
                <c:pt idx="69">
                  <c:v>91.071785907706655</c:v>
                </c:pt>
                <c:pt idx="70">
                  <c:v>91.058546729194461</c:v>
                </c:pt>
                <c:pt idx="71">
                  <c:v>91.040035747412333</c:v>
                </c:pt>
                <c:pt idx="72">
                  <c:v>91.015957450612376</c:v>
                </c:pt>
                <c:pt idx="73">
                  <c:v>90.986044126023444</c:v>
                </c:pt>
                <c:pt idx="74">
                  <c:v>90.950059941486828</c:v>
                </c:pt>
                <c:pt idx="75">
                  <c:v>90.907804257599253</c:v>
                </c:pt>
                <c:pt idx="76">
                  <c:v>90.859114012521289</c:v>
                </c:pt>
                <c:pt idx="77">
                  <c:v>90.803865059389693</c:v>
                </c:pt>
                <c:pt idx="78">
                  <c:v>90.741972382792909</c:v>
                </c:pt>
                <c:pt idx="79">
                  <c:v>90.67338917275724</c:v>
                </c:pt>
                <c:pt idx="80">
                  <c:v>90.598104788268557</c:v>
                </c:pt>
                <c:pt idx="81">
                  <c:v>90.516141693454031</c:v>
                </c:pt>
                <c:pt idx="82">
                  <c:v>90.427551494447499</c:v>
                </c:pt>
                <c:pt idx="83">
                  <c:v>90.332410240498774</c:v>
                </c:pt>
                <c:pt idx="84">
                  <c:v>90.230813176966663</c:v>
                </c:pt>
                <c:pt idx="85">
                  <c:v>90.122869149473928</c:v>
                </c:pt>
                <c:pt idx="86">
                  <c:v>90.008694857857122</c:v>
                </c:pt>
                <c:pt idx="87">
                  <c:v>89.888409146818518</c:v>
                </c:pt>
                <c:pt idx="88">
                  <c:v>89.762127499402979</c:v>
                </c:pt>
                <c:pt idx="89">
                  <c:v>89.629956872031059</c:v>
                </c:pt>
                <c:pt idx="90">
                  <c:v>89.491990978532471</c:v>
                </c:pt>
                <c:pt idx="91">
                  <c:v>89.348306098010724</c:v>
                </c:pt>
                <c:pt idx="92">
                  <c:v>89.198957449675589</c:v>
                </c:pt>
                <c:pt idx="93">
                  <c:v>89.043976148835981</c:v>
                </c:pt>
                <c:pt idx="94">
                  <c:v>88.883366733273192</c:v>
                </c:pt>
                <c:pt idx="95">
                  <c:v>88.717105228972159</c:v>
                </c:pt>
                <c:pt idx="96">
                  <c:v>88.545137708901606</c:v>
                </c:pt>
                <c:pt idx="97">
                  <c:v>88.367379288085999</c:v>
                </c:pt>
                <c:pt idx="98">
                  <c:v>88.183713492133393</c:v>
                </c:pt>
                <c:pt idx="99">
                  <c:v>87.993991934091738</c:v>
                </c:pt>
                <c:pt idx="100">
                  <c:v>87.798034235260019</c:v>
                </c:pt>
                <c:pt idx="101">
                  <c:v>87.595628128667713</c:v>
                </c:pt>
                <c:pt idx="102">
                  <c:v>87.38652968865776</c:v>
                </c:pt>
                <c:pt idx="103">
                  <c:v>87.170463635753876</c:v>
                </c:pt>
                <c:pt idx="104">
                  <c:v>86.947123672250981</c:v>
                </c:pt>
                <c:pt idx="105">
                  <c:v>86.716172810309118</c:v>
                </c:pt>
                <c:pt idx="106">
                  <c:v>86.477243660481889</c:v>
                </c:pt>
                <c:pt idx="107">
                  <c:v>86.229938654296078</c:v>
                </c:pt>
                <c:pt idx="108">
                  <c:v>85.973830179651856</c:v>
                </c:pt>
                <c:pt idx="109">
                  <c:v>85.708460612280192</c:v>
                </c:pt>
                <c:pt idx="110">
                  <c:v>85.433342230324229</c:v>
                </c:pt>
                <c:pt idx="111">
                  <c:v>85.14795700224947</c:v>
                </c:pt>
                <c:pt idx="112">
                  <c:v>84.851756240837318</c:v>
                </c:pt>
                <c:pt idx="113">
                  <c:v>84.544160117962548</c:v>
                </c:pt>
                <c:pt idx="114">
                  <c:v>84.224557036323901</c:v>
                </c:pt>
                <c:pt idx="115">
                  <c:v>83.892302855314355</c:v>
                </c:pt>
                <c:pt idx="116">
                  <c:v>83.546719968865304</c:v>
                </c:pt>
                <c:pt idx="117">
                  <c:v>83.187096233448543</c:v>
                </c:pt>
                <c:pt idx="118">
                  <c:v>82.812683744519006</c:v>
                </c:pt>
                <c:pt idx="119">
                  <c:v>82.422697459609779</c:v>
                </c:pt>
                <c:pt idx="120">
                  <c:v>82.0163136660871</c:v>
                </c:pt>
                <c:pt idx="121">
                  <c:v>81.592668291311867</c:v>
                </c:pt>
                <c:pt idx="122">
                  <c:v>81.150855052676746</c:v>
                </c:pt>
                <c:pt idx="123">
                  <c:v>80.689923444775175</c:v>
                </c:pt>
                <c:pt idx="124">
                  <c:v>80.208876560862066</c:v>
                </c:pt>
                <c:pt idx="125">
                  <c:v>79.706668745876485</c:v>
                </c:pt>
                <c:pt idx="126">
                  <c:v>79.182203078698095</c:v>
                </c:pt>
                <c:pt idx="127">
                  <c:v>78.634328682135944</c:v>
                </c:pt>
                <c:pt idx="128">
                  <c:v>78.061837860506458</c:v>
                </c:pt>
                <c:pt idx="129">
                  <c:v>77.463463066761904</c:v>
                </c:pt>
                <c:pt idx="130">
                  <c:v>76.83787370416303</c:v>
                </c:pt>
                <c:pt idx="131">
                  <c:v>76.18367277174886</c:v>
                </c:pt>
                <c:pt idx="132">
                  <c:v>75.499393368654196</c:v>
                </c:pt>
                <c:pt idx="133">
                  <c:v>74.783495080093203</c:v>
                </c:pt>
                <c:pt idx="134">
                  <c:v>74.034360278070409</c:v>
                </c:pt>
                <c:pt idx="135">
                  <c:v>73.250290383213624</c:v>
                </c:pt>
                <c:pt idx="136">
                  <c:v>72.429502151317237</c:v>
                </c:pt>
                <c:pt idx="137">
                  <c:v>71.570124070120784</c:v>
                </c:pt>
                <c:pt idx="138">
                  <c:v>70.670192979614399</c:v>
                </c:pt>
                <c:pt idx="139">
                  <c:v>69.727651063991232</c:v>
                </c:pt>
                <c:pt idx="140">
                  <c:v>68.740343406673901</c:v>
                </c:pt>
                <c:pt idx="141">
                  <c:v>67.706016353218601</c:v>
                </c:pt>
                <c:pt idx="142">
                  <c:v>66.622316991989493</c:v>
                </c:pt>
                <c:pt idx="143">
                  <c:v>65.486794141045436</c:v>
                </c:pt>
                <c:pt idx="144">
                  <c:v>64.296901323171085</c:v>
                </c:pt>
                <c:pt idx="145">
                  <c:v>63.05000232060334</c:v>
                </c:pt>
                <c:pt idx="146">
                  <c:v>61.74338002707433</c:v>
                </c:pt>
                <c:pt idx="147">
                  <c:v>60.374249456296781</c:v>
                </c:pt>
                <c:pt idx="148">
                  <c:v>58.939775919855165</c:v>
                </c:pt>
                <c:pt idx="149">
                  <c:v>57.437099547292348</c:v>
                </c:pt>
                <c:pt idx="150">
                  <c:v>55.863367476270099</c:v>
                </c:pt>
                <c:pt idx="151">
                  <c:v>54.215775174133967</c:v>
                </c:pt>
                <c:pt idx="152">
                  <c:v>52.491618439518803</c:v>
                </c:pt>
                <c:pt idx="153">
                  <c:v>50.688357639617685</c:v>
                </c:pt>
                <c:pt idx="154">
                  <c:v>48.80369562103467</c:v>
                </c:pt>
                <c:pt idx="155">
                  <c:v>46.835670434577658</c:v>
                </c:pt>
                <c:pt idx="156">
                  <c:v>44.782763474234507</c:v>
                </c:pt>
                <c:pt idx="157">
                  <c:v>42.644022782886537</c:v>
                </c:pt>
                <c:pt idx="158">
                  <c:v>40.419200066515288</c:v>
                </c:pt>
                <c:pt idx="159">
                  <c:v>38.108898355326041</c:v>
                </c:pt>
                <c:pt idx="160">
                  <c:v>35.714725274758521</c:v>
                </c:pt>
                <c:pt idx="161">
                  <c:v>33.239444639063898</c:v>
                </c:pt>
                <c:pt idx="162">
                  <c:v>30.687116754694102</c:v>
                </c:pt>
                <c:pt idx="163">
                  <c:v>28.063215736963386</c:v>
                </c:pt>
                <c:pt idx="164">
                  <c:v>25.374710725195833</c:v>
                </c:pt>
                <c:pt idx="165">
                  <c:v>22.630097613715456</c:v>
                </c:pt>
                <c:pt idx="166">
                  <c:v>19.839369253457054</c:v>
                </c:pt>
                <c:pt idx="167">
                  <c:v>17.013915319321022</c:v>
                </c:pt>
                <c:pt idx="168">
                  <c:v>14.166348182794817</c:v>
                </c:pt>
                <c:pt idx="169">
                  <c:v>11.310257778949831</c:v>
                </c:pt>
                <c:pt idx="170">
                  <c:v>8.4599057948973062</c:v>
                </c:pt>
                <c:pt idx="171">
                  <c:v>5.6298764058033814</c:v>
                </c:pt>
                <c:pt idx="172">
                  <c:v>2.8347060343598796</c:v>
                </c:pt>
                <c:pt idx="173">
                  <c:v>8.8517212676124335E-2</c:v>
                </c:pt>
                <c:pt idx="174">
                  <c:v>-2.5953189343134957</c:v>
                </c:pt>
                <c:pt idx="175">
                  <c:v>-5.2044706760553083</c:v>
                </c:pt>
                <c:pt idx="176">
                  <c:v>-7.727869181680405</c:v>
                </c:pt>
                <c:pt idx="177">
                  <c:v>-10.155859785159368</c:v>
                </c:pt>
                <c:pt idx="178">
                  <c:v>-12.480280471754471</c:v>
                </c:pt>
                <c:pt idx="179">
                  <c:v>-14.694473251836961</c:v>
                </c:pt>
                <c:pt idx="180">
                  <c:v>-16.793238599779112</c:v>
                </c:pt>
                <c:pt idx="181">
                  <c:v>-18.772745700735484</c:v>
                </c:pt>
                <c:pt idx="182">
                  <c:v>-20.630411984714613</c:v>
                </c:pt>
                <c:pt idx="183">
                  <c:v>-22.364764702896689</c:v>
                </c:pt>
                <c:pt idx="184">
                  <c:v>-23.975295593433298</c:v>
                </c:pt>
                <c:pt idx="185">
                  <c:v>-25.46231746430367</c:v>
                </c:pt>
                <c:pt idx="186">
                  <c:v>-26.826829178811721</c:v>
                </c:pt>
                <c:pt idx="187">
                  <c:v>-28.070393340403253</c:v>
                </c:pt>
                <c:pt idx="188">
                  <c:v>-29.195029099320532</c:v>
                </c:pt>
                <c:pt idx="189">
                  <c:v>-30.203121011427452</c:v>
                </c:pt>
                <c:pt idx="190">
                  <c:v>-31.09734376963689</c:v>
                </c:pt>
                <c:pt idx="191">
                  <c:v>-31.880601860083676</c:v>
                </c:pt>
                <c:pt idx="192">
                  <c:v>-32.555982708637444</c:v>
                </c:pt>
                <c:pt idx="193">
                  <c:v>-33.126721614280868</c:v>
                </c:pt>
                <c:pt idx="194">
                  <c:v>-33.596176654987211</c:v>
                </c:pt>
                <c:pt idx="195">
                  <c:v>-33.967811749344229</c:v>
                </c:pt>
                <c:pt idx="196">
                  <c:v>-34.245186124760345</c:v>
                </c:pt>
                <c:pt idx="197">
                  <c:v>-34.43194855278324</c:v>
                </c:pt>
                <c:pt idx="198">
                  <c:v>-34.531834845228715</c:v>
                </c:pt>
                <c:pt idx="199">
                  <c:v>-34.548667250306202</c:v>
                </c:pt>
                <c:pt idx="200">
                  <c:v>-34.486354539849515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BE1-4EC1-AC4F-EA0A46D15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5076240"/>
        <c:axId val="935074600"/>
      </c:scatterChart>
      <c:valAx>
        <c:axId val="312296344"/>
        <c:scaling>
          <c:logBase val="10"/>
          <c:orientation val="minMax"/>
          <c:max val="1000000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>
              <a:solidFill>
                <a:srgbClr val="000000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12313208"/>
        <c:crosses val="autoZero"/>
        <c:crossBetween val="midCat"/>
      </c:valAx>
      <c:valAx>
        <c:axId val="312313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Magnitude (dB)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12296344"/>
        <c:crosses val="autoZero"/>
        <c:crossBetween val="midCat"/>
      </c:valAx>
      <c:valAx>
        <c:axId val="93507460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Phase (Deg)</a:t>
                </a:r>
              </a:p>
            </c:rich>
          </c:tx>
          <c:layout>
            <c:manualLayout>
              <c:xMode val="edge"/>
              <c:yMode val="edge"/>
              <c:x val="0.95153698751658267"/>
              <c:y val="0.423922406196388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35076240"/>
        <c:crosses val="max"/>
        <c:crossBetween val="midCat"/>
      </c:valAx>
      <c:valAx>
        <c:axId val="935076240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50746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63850522066257"/>
          <c:y val="6.766198365132558E-3"/>
          <c:w val="0.16838683911216992"/>
          <c:h val="0.10842079760363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0"/>
    <c:dispBlanksAs val="gap"/>
    <c:showDLblsOverMax val="0"/>
  </c:chart>
  <c:spPr>
    <a:solidFill>
      <a:srgbClr val="FFFFFF"/>
    </a:solidFill>
    <a:ln w="635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/>
              <a:t>Bode Plot</a:t>
            </a:r>
          </a:p>
          <a:p>
            <a:pPr>
              <a:defRPr/>
            </a:pPr>
            <a:r>
              <a:rPr lang="en-US" sz="1100" b="0" i="1">
                <a:solidFill>
                  <a:srgbClr val="0000FF"/>
                </a:solidFill>
              </a:rPr>
              <a:t>based on calculation</a:t>
            </a:r>
          </a:p>
        </c:rich>
      </c:tx>
      <c:layout>
        <c:manualLayout>
          <c:xMode val="edge"/>
          <c:yMode val="edge"/>
          <c:x val="0.42968440321652157"/>
          <c:y val="4.42499822713132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993631557899055E-2"/>
          <c:y val="0.13387658948436779"/>
          <c:w val="0.81165769577399949"/>
          <c:h val="0.74244419767752146"/>
        </c:manualLayout>
      </c:layout>
      <c:scatterChart>
        <c:scatterStyle val="smoothMarker"/>
        <c:varyColors val="0"/>
        <c:ser>
          <c:idx val="3"/>
          <c:order val="0"/>
          <c:tx>
            <c:v>Lv(s) Gain</c:v>
          </c:tx>
          <c:marker>
            <c:symbol val="none"/>
          </c:marker>
          <c:xVal>
            <c:numRef>
              <c:f>'External Comp'!$C$114:$C$314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'External Comp'!$AY$114:$AY$314</c:f>
              <c:numCache>
                <c:formatCode>General</c:formatCode>
                <c:ptCount val="201"/>
                <c:pt idx="0">
                  <c:v>58.569880972559723</c:v>
                </c:pt>
                <c:pt idx="1">
                  <c:v>58.169864571800083</c:v>
                </c:pt>
                <c:pt idx="2">
                  <c:v>57.769846588938861</c:v>
                </c:pt>
                <c:pt idx="3">
                  <c:v>57.369826871381136</c:v>
                </c:pt>
                <c:pt idx="4">
                  <c:v>56.969805251818649</c:v>
                </c:pt>
                <c:pt idx="5">
                  <c:v>56.569781546811868</c:v>
                </c:pt>
                <c:pt idx="6">
                  <c:v>56.169755555236307</c:v>
                </c:pt>
                <c:pt idx="7">
                  <c:v>55.769727056578361</c:v>
                </c:pt>
                <c:pt idx="8">
                  <c:v>55.369695809067885</c:v>
                </c:pt>
                <c:pt idx="9">
                  <c:v>54.969661547631652</c:v>
                </c:pt>
                <c:pt idx="10">
                  <c:v>54.569623981648682</c:v>
                </c:pt>
                <c:pt idx="11">
                  <c:v>54.169582792491191</c:v>
                </c:pt>
                <c:pt idx="12">
                  <c:v>53.769537630828886</c:v>
                </c:pt>
                <c:pt idx="13">
                  <c:v>53.36948811367526</c:v>
                </c:pt>
                <c:pt idx="14">
                  <c:v>52.969433821148513</c:v>
                </c:pt>
                <c:pt idx="15">
                  <c:v>52.569374292924209</c:v>
                </c:pt>
                <c:pt idx="16">
                  <c:v>52.169309024346163</c:v>
                </c:pt>
                <c:pt idx="17">
                  <c:v>51.769237462166096</c:v>
                </c:pt>
                <c:pt idx="18">
                  <c:v>51.369158999874344</c:v>
                </c:pt>
                <c:pt idx="19">
                  <c:v>50.969072972585359</c:v>
                </c:pt>
                <c:pt idx="20">
                  <c:v>50.568978651432765</c:v>
                </c:pt>
                <c:pt idx="21">
                  <c:v>50.168875237431216</c:v>
                </c:pt>
                <c:pt idx="22">
                  <c:v>49.768761854751119</c:v>
                </c:pt>
                <c:pt idx="23">
                  <c:v>49.368637543353799</c:v>
                </c:pt>
                <c:pt idx="24">
                  <c:v>48.96850125092601</c:v>
                </c:pt>
                <c:pt idx="25">
                  <c:v>48.568351824046943</c:v>
                </c:pt>
                <c:pt idx="26">
                  <c:v>48.168187998518221</c:v>
                </c:pt>
                <c:pt idx="27">
                  <c:v>47.768008388777822</c:v>
                </c:pt>
                <c:pt idx="28">
                  <c:v>47.367811476313008</c:v>
                </c:pt>
                <c:pt idx="29">
                  <c:v>46.967595596979386</c:v>
                </c:pt>
                <c:pt idx="30">
                  <c:v>46.567358927127138</c:v>
                </c:pt>
                <c:pt idx="31">
                  <c:v>46.167099468423196</c:v>
                </c:pt>
                <c:pt idx="32">
                  <c:v>45.766815031251895</c:v>
                </c:pt>
                <c:pt idx="33">
                  <c:v>45.366503216565668</c:v>
                </c:pt>
                <c:pt idx="34">
                  <c:v>44.966161396044974</c:v>
                </c:pt>
                <c:pt idx="35">
                  <c:v>44.565786690418648</c:v>
                </c:pt>
                <c:pt idx="36">
                  <c:v>44.165375945781079</c:v>
                </c:pt>
                <c:pt idx="37">
                  <c:v>43.764925707728992</c:v>
                </c:pt>
                <c:pt idx="38">
                  <c:v>43.364432193132387</c:v>
                </c:pt>
                <c:pt idx="39">
                  <c:v>42.963891259332328</c:v>
                </c:pt>
                <c:pt idx="40">
                  <c:v>42.563298370551372</c:v>
                </c:pt>
                <c:pt idx="41">
                  <c:v>42.162648561281969</c:v>
                </c:pt>
                <c:pt idx="42">
                  <c:v>41.761936396405929</c:v>
                </c:pt>
                <c:pt idx="43">
                  <c:v>41.36115592778048</c:v>
                </c:pt>
                <c:pt idx="44">
                  <c:v>40.960300647014449</c:v>
                </c:pt>
                <c:pt idx="45">
                  <c:v>40.559363434138803</c:v>
                </c:pt>
                <c:pt idx="46">
                  <c:v>40.158336501866813</c:v>
                </c:pt>
                <c:pt idx="47">
                  <c:v>39.757211335123593</c:v>
                </c:pt>
                <c:pt idx="48">
                  <c:v>39.355978625515334</c:v>
                </c:pt>
                <c:pt idx="49">
                  <c:v>38.954628200401316</c:v>
                </c:pt>
                <c:pt idx="50">
                  <c:v>38.553148946229093</c:v>
                </c:pt>
                <c:pt idx="51">
                  <c:v>38.151528725791678</c:v>
                </c:pt>
                <c:pt idx="52">
                  <c:v>37.749754289077728</c:v>
                </c:pt>
                <c:pt idx="53">
                  <c:v>37.347811177396949</c:v>
                </c:pt>
                <c:pt idx="54">
                  <c:v>36.945683620492396</c:v>
                </c:pt>
                <c:pt idx="55">
                  <c:v>36.543354426389087</c:v>
                </c:pt>
                <c:pt idx="56">
                  <c:v>36.140804863779287</c:v>
                </c:pt>
                <c:pt idx="57">
                  <c:v>35.73801453681974</c:v>
                </c:pt>
                <c:pt idx="58">
                  <c:v>35.334961252309768</c:v>
                </c:pt>
                <c:pt idx="59">
                  <c:v>34.931620879337679</c:v>
                </c:pt>
                <c:pt idx="60">
                  <c:v>34.527967201636621</c:v>
                </c:pt>
                <c:pt idx="61">
                  <c:v>34.123971763078529</c:v>
                </c:pt>
                <c:pt idx="62">
                  <c:v>33.719603706965444</c:v>
                </c:pt>
                <c:pt idx="63">
                  <c:v>33.314829610058837</c:v>
                </c:pt>
                <c:pt idx="64">
                  <c:v>32.909613312622447</c:v>
                </c:pt>
                <c:pt idx="65">
                  <c:v>32.503915746156324</c:v>
                </c:pt>
                <c:pt idx="66">
                  <c:v>32.097694760970029</c:v>
                </c:pt>
                <c:pt idx="67">
                  <c:v>31.690904956292698</c:v>
                </c:pt>
                <c:pt idx="68">
                  <c:v>31.283497516254041</c:v>
                </c:pt>
                <c:pt idx="69">
                  <c:v>30.875420055795836</c:v>
                </c:pt>
                <c:pt idx="70">
                  <c:v>30.466616481390943</c:v>
                </c:pt>
                <c:pt idx="71">
                  <c:v>30.057026872363867</c:v>
                </c:pt>
                <c:pt idx="72">
                  <c:v>29.646587389607312</c:v>
                </c:pt>
                <c:pt idx="73">
                  <c:v>29.235230219575392</c:v>
                </c:pt>
                <c:pt idx="74">
                  <c:v>28.822883562573942</c:v>
                </c:pt>
                <c:pt idx="75">
                  <c:v>28.409471675557651</c:v>
                </c:pt>
                <c:pt idx="76">
                  <c:v>27.994914980806026</c:v>
                </c:pt>
                <c:pt idx="77">
                  <c:v>27.579130252977208</c:v>
                </c:pt>
                <c:pt idx="78">
                  <c:v>27.162030898015939</c:v>
                </c:pt>
                <c:pt idx="79">
                  <c:v>26.743527338166075</c:v>
                </c:pt>
                <c:pt idx="80">
                  <c:v>26.323527517771133</c:v>
                </c:pt>
                <c:pt idx="81">
                  <c:v>25.901937544537972</c:v>
                </c:pt>
                <c:pt idx="82">
                  <c:v>25.478662480317059</c:v>
                </c:pt>
                <c:pt idx="83">
                  <c:v>25.053607294075441</c:v>
                </c:pt>
                <c:pt idx="84">
                  <c:v>24.626677987431815</c:v>
                </c:pt>
                <c:pt idx="85">
                  <c:v>24.197782899725606</c:v>
                </c:pt>
                <c:pt idx="86">
                  <c:v>23.766834194956807</c:v>
                </c:pt>
                <c:pt idx="87">
                  <c:v>23.333749526962123</c:v>
                </c:pt>
                <c:pt idx="88">
                  <c:v>22.89845387183497</c:v>
                </c:pt>
                <c:pt idx="89">
                  <c:v>22.460881507890473</c:v>
                </c:pt>
                <c:pt idx="90">
                  <c:v>22.020978113592548</c:v>
                </c:pt>
                <c:pt idx="91">
                  <c:v>21.57870294306629</c:v>
                </c:pt>
                <c:pt idx="92">
                  <c:v>21.134031027585998</c:v>
                </c:pt>
                <c:pt idx="93">
                  <c:v>20.686955340346977</c:v>
                </c:pt>
                <c:pt idx="94">
                  <c:v>20.237488851672513</c:v>
                </c:pt>
                <c:pt idx="95">
                  <c:v>19.785666393455067</c:v>
                </c:pt>
                <c:pt idx="96">
                  <c:v>19.331546246036936</c:v>
                </c:pt>
                <c:pt idx="97">
                  <c:v>18.875211358864682</c:v>
                </c:pt>
                <c:pt idx="98">
                  <c:v>18.416770118941596</c:v>
                </c:pt>
                <c:pt idx="99">
                  <c:v>17.956356589005107</c:v>
                </c:pt>
                <c:pt idx="100">
                  <c:v>17.494130150792564</c:v>
                </c:pt>
                <c:pt idx="101">
                  <c:v>17.030274507636946</c:v>
                </c:pt>
                <c:pt idx="102">
                  <c:v>16.564996024377766</c:v>
                </c:pt>
                <c:pt idx="103">
                  <c:v>16.098521410113221</c:v>
                </c:pt>
                <c:pt idx="104">
                  <c:v>15.631094779107848</c:v>
                </c:pt>
                <c:pt idx="105">
                  <c:v>15.162974155314615</c:v>
                </c:pt>
                <c:pt idx="106">
                  <c:v>14.69442751433321</c:v>
                </c:pt>
                <c:pt idx="107">
                  <c:v>14.225728481100603</c:v>
                </c:pt>
                <c:pt idx="108">
                  <c:v>13.757151820241418</c:v>
                </c:pt>
                <c:pt idx="109">
                  <c:v>13.288968867288444</c:v>
                </c:pt>
                <c:pt idx="110">
                  <c:v>12.821443051965336</c:v>
                </c:pt>
                <c:pt idx="111">
                  <c:v>12.354825659148588</c:v>
                </c:pt>
                <c:pt idx="112">
                  <c:v>11.889351959456675</c:v>
                </c:pt>
                <c:pt idx="113">
                  <c:v>11.425237820759763</c:v>
                </c:pt>
                <c:pt idx="114">
                  <c:v>10.962676885935394</c:v>
                </c:pt>
                <c:pt idx="115">
                  <c:v>10.501838372905885</c:v>
                </c:pt>
                <c:pt idx="116">
                  <c:v>10.042865522532194</c:v>
                </c:pt>
                <c:pt idx="117">
                  <c:v>9.5858746903882537</c:v>
                </c:pt>
                <c:pt idx="118">
                  <c:v>9.1309550515821059</c:v>
                </c:pt>
                <c:pt idx="119">
                  <c:v>8.6781688650643467</c:v>
                </c:pt>
                <c:pt idx="120">
                  <c:v>8.2275522261691094</c:v>
                </c:pt>
                <c:pt idx="121">
                  <c:v>7.7791162239087797</c:v>
                </c:pt>
                <c:pt idx="122">
                  <c:v>7.3328484127352507</c:v>
                </c:pt>
                <c:pt idx="123">
                  <c:v>6.8887145066613087</c:v>
                </c:pt>
                <c:pt idx="124">
                  <c:v>6.4466602060655838</c:v>
                </c:pt>
                <c:pt idx="125">
                  <c:v>6.0066130732982437</c:v>
                </c:pt>
                <c:pt idx="126">
                  <c:v>5.5684843813592089</c:v>
                </c:pt>
                <c:pt idx="127">
                  <c:v>5.1321708695007171</c:v>
                </c:pt>
                <c:pt idx="128">
                  <c:v>4.6975563497181501</c:v>
                </c:pt>
                <c:pt idx="129">
                  <c:v>4.2645131180091145</c:v>
                </c:pt>
                <c:pt idx="130">
                  <c:v>3.832903133411838</c:v>
                </c:pt>
                <c:pt idx="131">
                  <c:v>3.4025789357554519</c:v>
                </c:pt>
                <c:pt idx="132">
                  <c:v>2.9733842794929162</c:v>
                </c:pt>
                <c:pt idx="133">
                  <c:v>2.5451544658054459</c:v>
                </c:pt>
                <c:pt idx="134">
                  <c:v>2.1177163583277858</c:v>
                </c:pt>
                <c:pt idx="135">
                  <c:v>1.6908880694000985</c:v>
                </c:pt>
                <c:pt idx="136">
                  <c:v>1.2644783038375391</c:v>
                </c:pt>
                <c:pt idx="137">
                  <c:v>0.83828534596964321</c:v>
                </c:pt>
                <c:pt idx="138">
                  <c:v>0.41209567338289449</c:v>
                </c:pt>
                <c:pt idx="139">
                  <c:v>-1.4317822374156864E-2</c:v>
                </c:pt>
                <c:pt idx="140">
                  <c:v>-0.44119803156530091</c:v>
                </c:pt>
                <c:pt idx="141">
                  <c:v>-0.8688062658348622</c:v>
                </c:pt>
                <c:pt idx="142">
                  <c:v>-1.2974253724696241</c:v>
                </c:pt>
                <c:pt idx="143">
                  <c:v>-1.72736335695032</c:v>
                </c:pt>
                <c:pt idx="144">
                  <c:v>-2.1589575484646275</c:v>
                </c:pt>
                <c:pt idx="145">
                  <c:v>-2.5925793414975802</c:v>
                </c:pt>
                <c:pt idx="146">
                  <c:v>-3.0286395411857892</c:v>
                </c:pt>
                <c:pt idx="147">
                  <c:v>-3.4675943291817708</c:v>
                </c:pt>
                <c:pt idx="148">
                  <c:v>-3.9099518483200675</c:v>
                </c:pt>
                <c:pt idx="149">
                  <c:v>-4.3562793759612219</c:v>
                </c:pt>
                <c:pt idx="150">
                  <c:v>-4.807211014654329</c:v>
                </c:pt>
                <c:pt idx="151">
                  <c:v>-5.2634557715976102</c:v>
                </c:pt>
                <c:pt idx="152">
                  <c:v>-5.7258058221240402</c:v>
                </c:pt>
                <c:pt idx="153">
                  <c:v>-6.1951446544679847</c:v>
                </c:pt>
                <c:pt idx="154">
                  <c:v>-6.672454672000713</c:v>
                </c:pt>
                <c:pt idx="155">
                  <c:v>-7.1588236860855332</c:v>
                </c:pt>
                <c:pt idx="156">
                  <c:v>-7.6554495728957068</c:v>
                </c:pt>
                <c:pt idx="157">
                  <c:v>-8.1636422021960691</c:v>
                </c:pt>
                <c:pt idx="158">
                  <c:v>-8.6848215945242373</c:v>
                </c:pt>
                <c:pt idx="159">
                  <c:v>-9.2205111544002065</c:v>
                </c:pt>
                <c:pt idx="160">
                  <c:v>-9.7723248000371612</c:v>
                </c:pt>
                <c:pt idx="161">
                  <c:v>-10.341946910988408</c:v>
                </c:pt>
                <c:pt idx="162">
                  <c:v>-10.931104292029216</c:v>
                </c:pt>
                <c:pt idx="163">
                  <c:v>-11.541529842315439</c:v>
                </c:pt>
                <c:pt idx="164">
                  <c:v>-12.174918336093281</c:v>
                </c:pt>
                <c:pt idx="165">
                  <c:v>-12.832875634629959</c:v>
                </c:pt>
                <c:pt idx="166">
                  <c:v>-13.516863671488569</c:v>
                </c:pt>
                <c:pt idx="167">
                  <c:v>-14.22814453793263</c:v>
                </c:pt>
                <c:pt idx="168">
                  <c:v>-14.967727751443853</c:v>
                </c:pt>
                <c:pt idx="169">
                  <c:v>-15.73632512065128</c:v>
                </c:pt>
                <c:pt idx="170">
                  <c:v>-16.534317373890644</c:v>
                </c:pt>
                <c:pt idx="171">
                  <c:v>-17.361735846537453</c:v>
                </c:pt>
                <c:pt idx="172">
                  <c:v>-18.218261109583448</c:v>
                </c:pt>
                <c:pt idx="173">
                  <c:v>-19.103238684554199</c:v>
                </c:pt>
                <c:pt idx="174">
                  <c:v>-20.015710227027075</c:v>
                </c:pt>
                <c:pt idx="175">
                  <c:v>-20.954457078590046</c:v>
                </c:pt>
                <c:pt idx="176">
                  <c:v>-21.918052118618743</c:v>
                </c:pt>
                <c:pt idx="177">
                  <c:v>-22.904915500532827</c:v>
                </c:pt>
                <c:pt idx="178">
                  <c:v>-23.91337010292197</c:v>
                </c:pt>
                <c:pt idx="179">
                  <c:v>-24.941693226376835</c:v>
                </c:pt>
                <c:pt idx="180">
                  <c:v>-25.988162028333953</c:v>
                </c:pt>
                <c:pt idx="181">
                  <c:v>-27.051091215896182</c:v>
                </c:pt>
                <c:pt idx="182">
                  <c:v>-28.12886245491951</c:v>
                </c:pt>
                <c:pt idx="183">
                  <c:v>-29.219945705725404</c:v>
                </c:pt>
                <c:pt idx="184">
                  <c:v>-30.322913222889415</c:v>
                </c:pt>
                <c:pt idx="185">
                  <c:v>-31.43644726555404</c:v>
                </c:pt>
                <c:pt idx="186">
                  <c:v>-32.559342690643646</c:v>
                </c:pt>
                <c:pt idx="187">
                  <c:v>-33.690505591320289</c:v>
                </c:pt>
                <c:pt idx="188">
                  <c:v>-34.82894904420376</c:v>
                </c:pt>
                <c:pt idx="189">
                  <c:v>-35.97378688167305</c:v>
                </c:pt>
                <c:pt idx="190">
                  <c:v>-37.124226240529545</c:v>
                </c:pt>
                <c:pt idx="191">
                  <c:v>-38.279559476248501</c:v>
                </c:pt>
                <c:pt idx="192">
                  <c:v>-39.439155885347013</c:v>
                </c:pt>
                <c:pt idx="193">
                  <c:v>-40.602453553083897</c:v>
                </c:pt>
                <c:pt idx="194">
                  <c:v>-41.768951541443954</c:v>
                </c:pt>
                <c:pt idx="195">
                  <c:v>-42.938202552069946</c:v>
                </c:pt>
                <c:pt idx="196">
                  <c:v>-44.109806138000209</c:v>
                </c:pt>
                <c:pt idx="197">
                  <c:v>-45.28340249363648</c:v>
                </c:pt>
                <c:pt idx="198">
                  <c:v>-46.458666821165878</c:v>
                </c:pt>
                <c:pt idx="199">
                  <c:v>-47.635304250797681</c:v>
                </c:pt>
                <c:pt idx="200">
                  <c:v>-48.813045279159184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8D-42A8-B477-0B25B7E44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296344"/>
        <c:axId val="312313208"/>
      </c:scatterChart>
      <c:scatterChart>
        <c:scatterStyle val="smoothMarker"/>
        <c:varyColors val="0"/>
        <c:ser>
          <c:idx val="0"/>
          <c:order val="1"/>
          <c:tx>
            <c:v>-Lv(s) Phase</c:v>
          </c:tx>
          <c:marker>
            <c:symbol val="none"/>
          </c:marker>
          <c:xVal>
            <c:numRef>
              <c:f>'External Comp'!$C$114:$C$314</c:f>
              <c:numCache>
                <c:formatCode>General</c:formatCode>
                <c:ptCount val="201"/>
                <c:pt idx="0">
                  <c:v>100</c:v>
                </c:pt>
                <c:pt idx="1">
                  <c:v>104.71285480508996</c:v>
                </c:pt>
                <c:pt idx="2">
                  <c:v>109.64781961431851</c:v>
                </c:pt>
                <c:pt idx="3">
                  <c:v>114.81536214968828</c:v>
                </c:pt>
                <c:pt idx="4">
                  <c:v>120.2264434617413</c:v>
                </c:pt>
                <c:pt idx="5">
                  <c:v>125.89254117941672</c:v>
                </c:pt>
                <c:pt idx="6">
                  <c:v>131.82567385564073</c:v>
                </c:pt>
                <c:pt idx="7">
                  <c:v>138.03842646028849</c:v>
                </c:pt>
                <c:pt idx="8">
                  <c:v>144.54397707459273</c:v>
                </c:pt>
                <c:pt idx="9">
                  <c:v>151.35612484362082</c:v>
                </c:pt>
                <c:pt idx="10">
                  <c:v>158.48931924611136</c:v>
                </c:pt>
                <c:pt idx="11">
                  <c:v>165.95869074375605</c:v>
                </c:pt>
                <c:pt idx="12">
                  <c:v>173.78008287493756</c:v>
                </c:pt>
                <c:pt idx="13">
                  <c:v>181.97008586099835</c:v>
                </c:pt>
                <c:pt idx="14">
                  <c:v>190.54607179632475</c:v>
                </c:pt>
                <c:pt idx="15">
                  <c:v>199.52623149688799</c:v>
                </c:pt>
                <c:pt idx="16">
                  <c:v>208.92961308540396</c:v>
                </c:pt>
                <c:pt idx="17">
                  <c:v>218.77616239495526</c:v>
                </c:pt>
                <c:pt idx="18">
                  <c:v>229.08676527677733</c:v>
                </c:pt>
                <c:pt idx="19">
                  <c:v>239.88329190194909</c:v>
                </c:pt>
                <c:pt idx="20">
                  <c:v>251.18864315095806</c:v>
                </c:pt>
                <c:pt idx="21">
                  <c:v>263.02679918953822</c:v>
                </c:pt>
                <c:pt idx="22">
                  <c:v>275.4228703338166</c:v>
                </c:pt>
                <c:pt idx="23">
                  <c:v>288.40315031266061</c:v>
                </c:pt>
                <c:pt idx="24">
                  <c:v>301.99517204020168</c:v>
                </c:pt>
                <c:pt idx="25">
                  <c:v>316.22776601683796</c:v>
                </c:pt>
                <c:pt idx="26">
                  <c:v>331.13112148259114</c:v>
                </c:pt>
                <c:pt idx="27">
                  <c:v>346.73685045253171</c:v>
                </c:pt>
                <c:pt idx="28">
                  <c:v>363.0780547701014</c:v>
                </c:pt>
                <c:pt idx="29">
                  <c:v>380.18939632056117</c:v>
                </c:pt>
                <c:pt idx="30">
                  <c:v>398.10717055349727</c:v>
                </c:pt>
                <c:pt idx="31">
                  <c:v>416.86938347033549</c:v>
                </c:pt>
                <c:pt idx="32">
                  <c:v>436.51583224016599</c:v>
                </c:pt>
                <c:pt idx="33">
                  <c:v>457.08818961487509</c:v>
                </c:pt>
                <c:pt idx="34">
                  <c:v>478.6300923226384</c:v>
                </c:pt>
                <c:pt idx="35">
                  <c:v>501.18723362727235</c:v>
                </c:pt>
                <c:pt idx="36">
                  <c:v>524.80746024977259</c:v>
                </c:pt>
                <c:pt idx="37">
                  <c:v>549.54087385762455</c:v>
                </c:pt>
                <c:pt idx="38">
                  <c:v>575.43993733715718</c:v>
                </c:pt>
                <c:pt idx="39">
                  <c:v>602.55958607435798</c:v>
                </c:pt>
                <c:pt idx="40">
                  <c:v>630.95734448019346</c:v>
                </c:pt>
                <c:pt idx="41">
                  <c:v>660.69344800759632</c:v>
                </c:pt>
                <c:pt idx="42">
                  <c:v>691.83097091893671</c:v>
                </c:pt>
                <c:pt idx="43">
                  <c:v>724.43596007499025</c:v>
                </c:pt>
                <c:pt idx="44">
                  <c:v>758.57757502918378</c:v>
                </c:pt>
                <c:pt idx="45">
                  <c:v>794.32823472428174</c:v>
                </c:pt>
                <c:pt idx="46">
                  <c:v>831.76377110267106</c:v>
                </c:pt>
                <c:pt idx="47">
                  <c:v>870.9635899560808</c:v>
                </c:pt>
                <c:pt idx="48">
                  <c:v>912.01083935590987</c:v>
                </c:pt>
                <c:pt idx="49">
                  <c:v>954.99258602143584</c:v>
                </c:pt>
                <c:pt idx="50">
                  <c:v>1000</c:v>
                </c:pt>
                <c:pt idx="51">
                  <c:v>1047.1285480509</c:v>
                </c:pt>
                <c:pt idx="52">
                  <c:v>1096.4781961431854</c:v>
                </c:pt>
                <c:pt idx="53">
                  <c:v>1148.1536214968835</c:v>
                </c:pt>
                <c:pt idx="54">
                  <c:v>1202.2644346174134</c:v>
                </c:pt>
                <c:pt idx="55">
                  <c:v>1258.925411794168</c:v>
                </c:pt>
                <c:pt idx="56">
                  <c:v>1318.2567385564075</c:v>
                </c:pt>
                <c:pt idx="57">
                  <c:v>1380.3842646028857</c:v>
                </c:pt>
                <c:pt idx="58">
                  <c:v>1445.4397707459275</c:v>
                </c:pt>
                <c:pt idx="59">
                  <c:v>1513.5612484362086</c:v>
                </c:pt>
                <c:pt idx="60">
                  <c:v>1584.8931924611136</c:v>
                </c:pt>
                <c:pt idx="61">
                  <c:v>1659.5869074375614</c:v>
                </c:pt>
                <c:pt idx="62">
                  <c:v>1737.8008287493756</c:v>
                </c:pt>
                <c:pt idx="63">
                  <c:v>1819.7008586099842</c:v>
                </c:pt>
                <c:pt idx="64">
                  <c:v>1905.4607179632476</c:v>
                </c:pt>
                <c:pt idx="65">
                  <c:v>1995.2623149688804</c:v>
                </c:pt>
                <c:pt idx="66">
                  <c:v>2089.2961308540398</c:v>
                </c:pt>
                <c:pt idx="67">
                  <c:v>2187.7616239495537</c:v>
                </c:pt>
                <c:pt idx="68">
                  <c:v>2290.867652767774</c:v>
                </c:pt>
                <c:pt idx="69">
                  <c:v>2398.8329190194918</c:v>
                </c:pt>
                <c:pt idx="70">
                  <c:v>2511.8864315095811</c:v>
                </c:pt>
                <c:pt idx="71">
                  <c:v>2630.2679918953822</c:v>
                </c:pt>
                <c:pt idx="72">
                  <c:v>2754.2287033381667</c:v>
                </c:pt>
                <c:pt idx="73">
                  <c:v>2884.0315031266064</c:v>
                </c:pt>
                <c:pt idx="74">
                  <c:v>3019.9517204020162</c:v>
                </c:pt>
                <c:pt idx="75">
                  <c:v>3162.2776601683804</c:v>
                </c:pt>
                <c:pt idx="76">
                  <c:v>3311.3112148259129</c:v>
                </c:pt>
                <c:pt idx="77">
                  <c:v>3467.3685045253178</c:v>
                </c:pt>
                <c:pt idx="78">
                  <c:v>3630.7805477010156</c:v>
                </c:pt>
                <c:pt idx="79">
                  <c:v>3801.893963205614</c:v>
                </c:pt>
                <c:pt idx="80">
                  <c:v>3981.0717055349755</c:v>
                </c:pt>
                <c:pt idx="81">
                  <c:v>4168.6938347033556</c:v>
                </c:pt>
                <c:pt idx="82">
                  <c:v>4365.1583224016631</c:v>
                </c:pt>
                <c:pt idx="83">
                  <c:v>4570.8818961487532</c:v>
                </c:pt>
                <c:pt idx="84">
                  <c:v>4786.3009232263857</c:v>
                </c:pt>
                <c:pt idx="85">
                  <c:v>5011.8723362727242</c:v>
                </c:pt>
                <c:pt idx="86">
                  <c:v>5248.0746024977288</c:v>
                </c:pt>
                <c:pt idx="87">
                  <c:v>5495.4087385762468</c:v>
                </c:pt>
                <c:pt idx="88">
                  <c:v>5754.3993733715697</c:v>
                </c:pt>
                <c:pt idx="89">
                  <c:v>6025.5958607435823</c:v>
                </c:pt>
                <c:pt idx="90">
                  <c:v>6309.5734448019366</c:v>
                </c:pt>
                <c:pt idx="91">
                  <c:v>6606.9344800759627</c:v>
                </c:pt>
                <c:pt idx="92">
                  <c:v>6918.309709189366</c:v>
                </c:pt>
                <c:pt idx="93">
                  <c:v>7244.3596007499063</c:v>
                </c:pt>
                <c:pt idx="94">
                  <c:v>7585.775750291843</c:v>
                </c:pt>
                <c:pt idx="95">
                  <c:v>7943.2823472428199</c:v>
                </c:pt>
                <c:pt idx="96">
                  <c:v>8317.6377110267131</c:v>
                </c:pt>
                <c:pt idx="97">
                  <c:v>8709.635899560808</c:v>
                </c:pt>
                <c:pt idx="98">
                  <c:v>9120.1083935590977</c:v>
                </c:pt>
                <c:pt idx="99">
                  <c:v>9549.9258602143655</c:v>
                </c:pt>
                <c:pt idx="100">
                  <c:v>10000</c:v>
                </c:pt>
                <c:pt idx="101">
                  <c:v>10471.285480508997</c:v>
                </c:pt>
                <c:pt idx="102">
                  <c:v>10964.781961431861</c:v>
                </c:pt>
                <c:pt idx="103">
                  <c:v>11481.536214968835</c:v>
                </c:pt>
                <c:pt idx="104">
                  <c:v>12022.644346174135</c:v>
                </c:pt>
                <c:pt idx="105">
                  <c:v>12589.254117941677</c:v>
                </c:pt>
                <c:pt idx="106">
                  <c:v>13182.567385564085</c:v>
                </c:pt>
                <c:pt idx="107">
                  <c:v>13803.842646028861</c:v>
                </c:pt>
                <c:pt idx="108">
                  <c:v>14454.397707459284</c:v>
                </c:pt>
                <c:pt idx="109">
                  <c:v>15135.612484362091</c:v>
                </c:pt>
                <c:pt idx="110">
                  <c:v>15848.931924611154</c:v>
                </c:pt>
                <c:pt idx="111">
                  <c:v>16595.869074375623</c:v>
                </c:pt>
                <c:pt idx="112">
                  <c:v>17378.008287493769</c:v>
                </c:pt>
                <c:pt idx="113">
                  <c:v>18197.008586099848</c:v>
                </c:pt>
                <c:pt idx="114">
                  <c:v>19054.607179632498</c:v>
                </c:pt>
                <c:pt idx="115">
                  <c:v>19952.623149688818</c:v>
                </c:pt>
                <c:pt idx="116">
                  <c:v>20892.961308540394</c:v>
                </c:pt>
                <c:pt idx="117">
                  <c:v>21877.616239495524</c:v>
                </c:pt>
                <c:pt idx="118">
                  <c:v>22908.676527677744</c:v>
                </c:pt>
                <c:pt idx="119">
                  <c:v>23988.329190194912</c:v>
                </c:pt>
                <c:pt idx="120">
                  <c:v>25118.864315095805</c:v>
                </c:pt>
                <c:pt idx="121">
                  <c:v>26302.679918953818</c:v>
                </c:pt>
                <c:pt idx="122">
                  <c:v>27542.287033381683</c:v>
                </c:pt>
                <c:pt idx="123">
                  <c:v>28840.315031266073</c:v>
                </c:pt>
                <c:pt idx="124">
                  <c:v>30199.517204020169</c:v>
                </c:pt>
                <c:pt idx="125">
                  <c:v>31622.776601683825</c:v>
                </c:pt>
                <c:pt idx="126">
                  <c:v>33113.112148259133</c:v>
                </c:pt>
                <c:pt idx="127">
                  <c:v>34673.68504525318</c:v>
                </c:pt>
                <c:pt idx="128">
                  <c:v>36307.805477010152</c:v>
                </c:pt>
                <c:pt idx="129">
                  <c:v>38018.939632056165</c:v>
                </c:pt>
                <c:pt idx="130">
                  <c:v>39810.717055349764</c:v>
                </c:pt>
                <c:pt idx="131">
                  <c:v>41686.938347033574</c:v>
                </c:pt>
                <c:pt idx="132">
                  <c:v>43651.58322401662</c:v>
                </c:pt>
                <c:pt idx="133">
                  <c:v>45708.818961487559</c:v>
                </c:pt>
                <c:pt idx="134">
                  <c:v>47863.009232263888</c:v>
                </c:pt>
                <c:pt idx="135">
                  <c:v>50118.723362727265</c:v>
                </c:pt>
                <c:pt idx="136">
                  <c:v>52480.746024977292</c:v>
                </c:pt>
                <c:pt idx="137">
                  <c:v>54954.087385762534</c:v>
                </c:pt>
                <c:pt idx="138">
                  <c:v>57543.993733715761</c:v>
                </c:pt>
                <c:pt idx="139">
                  <c:v>60255.95860743583</c:v>
                </c:pt>
                <c:pt idx="140">
                  <c:v>63095.734448019379</c:v>
                </c:pt>
                <c:pt idx="141">
                  <c:v>66069.344800759645</c:v>
                </c:pt>
                <c:pt idx="142">
                  <c:v>69183.097091893665</c:v>
                </c:pt>
                <c:pt idx="143">
                  <c:v>72443.596007499029</c:v>
                </c:pt>
                <c:pt idx="144">
                  <c:v>75857.757502918379</c:v>
                </c:pt>
                <c:pt idx="145">
                  <c:v>79432.823472428208</c:v>
                </c:pt>
                <c:pt idx="146">
                  <c:v>83176.377110267145</c:v>
                </c:pt>
                <c:pt idx="147">
                  <c:v>87096.358995608098</c:v>
                </c:pt>
                <c:pt idx="148">
                  <c:v>91201.083935590985</c:v>
                </c:pt>
                <c:pt idx="149">
                  <c:v>95499.258602143673</c:v>
                </c:pt>
                <c:pt idx="150">
                  <c:v>100000</c:v>
                </c:pt>
                <c:pt idx="151">
                  <c:v>104712.85480509</c:v>
                </c:pt>
                <c:pt idx="152">
                  <c:v>109647.81961431864</c:v>
                </c:pt>
                <c:pt idx="153">
                  <c:v>114815.3621496884</c:v>
                </c:pt>
                <c:pt idx="154">
                  <c:v>120226.44346174138</c:v>
                </c:pt>
                <c:pt idx="155">
                  <c:v>125892.5411794168</c:v>
                </c:pt>
                <c:pt idx="156">
                  <c:v>131825.6738556409</c:v>
                </c:pt>
                <c:pt idx="157">
                  <c:v>138038.42646028864</c:v>
                </c:pt>
                <c:pt idx="158">
                  <c:v>144543.9770745929</c:v>
                </c:pt>
                <c:pt idx="159">
                  <c:v>151356.12484362093</c:v>
                </c:pt>
                <c:pt idx="160">
                  <c:v>158489.31924611155</c:v>
                </c:pt>
                <c:pt idx="161">
                  <c:v>165958.69074375625</c:v>
                </c:pt>
                <c:pt idx="162">
                  <c:v>173780.08287493771</c:v>
                </c:pt>
                <c:pt idx="163">
                  <c:v>181970.08586099852</c:v>
                </c:pt>
                <c:pt idx="164">
                  <c:v>190546.07179632501</c:v>
                </c:pt>
                <c:pt idx="165">
                  <c:v>199526.23149688821</c:v>
                </c:pt>
                <c:pt idx="166">
                  <c:v>208929.61308540421</c:v>
                </c:pt>
                <c:pt idx="167">
                  <c:v>218776.16239495529</c:v>
                </c:pt>
                <c:pt idx="168">
                  <c:v>229086.7652767775</c:v>
                </c:pt>
                <c:pt idx="169">
                  <c:v>239883.29190194918</c:v>
                </c:pt>
                <c:pt idx="170">
                  <c:v>251188.64315095812</c:v>
                </c:pt>
                <c:pt idx="171">
                  <c:v>263026.79918953823</c:v>
                </c:pt>
                <c:pt idx="172">
                  <c:v>275422.87033381691</c:v>
                </c:pt>
                <c:pt idx="173">
                  <c:v>288403.15031266079</c:v>
                </c:pt>
                <c:pt idx="174">
                  <c:v>301995.17204020178</c:v>
                </c:pt>
                <c:pt idx="175">
                  <c:v>316227.76601683802</c:v>
                </c:pt>
                <c:pt idx="176">
                  <c:v>331131.12148259114</c:v>
                </c:pt>
                <c:pt idx="177">
                  <c:v>346736.85045253224</c:v>
                </c:pt>
                <c:pt idx="178">
                  <c:v>363078.05477010191</c:v>
                </c:pt>
                <c:pt idx="179">
                  <c:v>380189.3963205617</c:v>
                </c:pt>
                <c:pt idx="180">
                  <c:v>398107.17055349768</c:v>
                </c:pt>
                <c:pt idx="181">
                  <c:v>416869.38347033586</c:v>
                </c:pt>
                <c:pt idx="182">
                  <c:v>436515.83224016632</c:v>
                </c:pt>
                <c:pt idx="183">
                  <c:v>457088.1896148753</c:v>
                </c:pt>
                <c:pt idx="184">
                  <c:v>478630.09232263849</c:v>
                </c:pt>
                <c:pt idx="185">
                  <c:v>501187.23362727324</c:v>
                </c:pt>
                <c:pt idx="186">
                  <c:v>524807.46024977358</c:v>
                </c:pt>
                <c:pt idx="187">
                  <c:v>549540.87385762541</c:v>
                </c:pt>
                <c:pt idx="188">
                  <c:v>575439.93733715767</c:v>
                </c:pt>
                <c:pt idx="189">
                  <c:v>602559.58607435855</c:v>
                </c:pt>
                <c:pt idx="190">
                  <c:v>630957.3444801938</c:v>
                </c:pt>
                <c:pt idx="191">
                  <c:v>660693.44800759654</c:v>
                </c:pt>
                <c:pt idx="192">
                  <c:v>691830.97091893689</c:v>
                </c:pt>
                <c:pt idx="193">
                  <c:v>724435.96007499041</c:v>
                </c:pt>
                <c:pt idx="194">
                  <c:v>758577.57502918388</c:v>
                </c:pt>
                <c:pt idx="195">
                  <c:v>794328.23472428159</c:v>
                </c:pt>
                <c:pt idx="196">
                  <c:v>831763.77110267093</c:v>
                </c:pt>
                <c:pt idx="197">
                  <c:v>870963.58995608194</c:v>
                </c:pt>
                <c:pt idx="198">
                  <c:v>912010.8393559109</c:v>
                </c:pt>
                <c:pt idx="199">
                  <c:v>954992.58602143696</c:v>
                </c:pt>
                <c:pt idx="200">
                  <c:v>1000000</c:v>
                </c:pt>
              </c:numCache>
            </c:numRef>
          </c:xVal>
          <c:yVal>
            <c:numRef>
              <c:f>'External Comp'!$BA$114:$BA$314</c:f>
              <c:numCache>
                <c:formatCode>General</c:formatCode>
                <c:ptCount val="201"/>
                <c:pt idx="0">
                  <c:v>89.816323373741199</c:v>
                </c:pt>
                <c:pt idx="1">
                  <c:v>89.807667825339166</c:v>
                </c:pt>
                <c:pt idx="2">
                  <c:v>89.798604481546121</c:v>
                </c:pt>
                <c:pt idx="3">
                  <c:v>89.78911414252353</c:v>
                </c:pt>
                <c:pt idx="4">
                  <c:v>89.779176706381406</c:v>
                </c:pt>
                <c:pt idx="5">
                  <c:v>89.768771127082005</c:v>
                </c:pt>
                <c:pt idx="6">
                  <c:v>89.757875370420876</c:v>
                </c:pt>
                <c:pt idx="7">
                  <c:v>89.746466368004434</c:v>
                </c:pt>
                <c:pt idx="8">
                  <c:v>89.734519969139328</c:v>
                </c:pt>
                <c:pt idx="9">
                  <c:v>89.722010890547736</c:v>
                </c:pt>
                <c:pt idx="10">
                  <c:v>89.708912663819802</c:v>
                </c:pt>
                <c:pt idx="11">
                  <c:v>89.695197580512087</c:v>
                </c:pt>
                <c:pt idx="12">
                  <c:v>89.680836634799505</c:v>
                </c:pt>
                <c:pt idx="13">
                  <c:v>89.665799463586325</c:v>
                </c:pt>
                <c:pt idx="14">
                  <c:v>89.650054283979998</c:v>
                </c:pt>
                <c:pt idx="15">
                  <c:v>89.633567828031275</c:v>
                </c:pt>
                <c:pt idx="16">
                  <c:v>89.616305274643082</c:v>
                </c:pt>
                <c:pt idx="17">
                  <c:v>89.598230178550764</c:v>
                </c:pt>
                <c:pt idx="18">
                  <c:v>89.579304396277024</c:v>
                </c:pt>
                <c:pt idx="19">
                  <c:v>89.559488008966653</c:v>
                </c:pt>
                <c:pt idx="20">
                  <c:v>89.538739242007978</c:v>
                </c:pt>
                <c:pt idx="21">
                  <c:v>89.517014381352553</c:v>
                </c:pt>
                <c:pt idx="22">
                  <c:v>89.494267686448595</c:v>
                </c:pt>
                <c:pt idx="23">
                  <c:v>89.470451299711002</c:v>
                </c:pt>
                <c:pt idx="24">
                  <c:v>89.445515152458455</c:v>
                </c:pt>
                <c:pt idx="25">
                  <c:v>89.419406867259454</c:v>
                </c:pt>
                <c:pt idx="26">
                  <c:v>89.392071656640795</c:v>
                </c:pt>
                <c:pt idx="27">
                  <c:v>89.363452218129865</c:v>
                </c:pt>
                <c:pt idx="28">
                  <c:v>89.333488625618799</c:v>
                </c:pt>
                <c:pt idx="29">
                  <c:v>89.302118217064361</c:v>
                </c:pt>
                <c:pt idx="30">
                  <c:v>89.269275478562506</c:v>
                </c:pt>
                <c:pt idx="31">
                  <c:v>89.234891924871121</c:v>
                </c:pt>
                <c:pt idx="32">
                  <c:v>89.198895976491926</c:v>
                </c:pt>
                <c:pt idx="33">
                  <c:v>89.161212833468468</c:v>
                </c:pt>
                <c:pt idx="34">
                  <c:v>89.121764346110339</c:v>
                </c:pt>
                <c:pt idx="35">
                  <c:v>89.080468882915525</c:v>
                </c:pt>
                <c:pt idx="36">
                  <c:v>89.037241196035936</c:v>
                </c:pt>
                <c:pt idx="37">
                  <c:v>88.991992284714243</c:v>
                </c:pt>
                <c:pt idx="38">
                  <c:v>88.944629257218637</c:v>
                </c:pt>
                <c:pt idx="39">
                  <c:v>88.895055191913002</c:v>
                </c:pt>
                <c:pt idx="40">
                  <c:v>88.843168998231917</c:v>
                </c:pt>
                <c:pt idx="41">
                  <c:v>88.788865278476052</c:v>
                </c:pt>
                <c:pt idx="42">
                  <c:v>88.732034191517982</c:v>
                </c:pt>
                <c:pt idx="43">
                  <c:v>88.672561319700492</c:v>
                </c:pt>
                <c:pt idx="44">
                  <c:v>88.610327540437211</c:v>
                </c:pt>
                <c:pt idx="45">
                  <c:v>88.545208904276691</c:v>
                </c:pt>
                <c:pt idx="46">
                  <c:v>88.477076521484065</c:v>
                </c:pt>
                <c:pt idx="47">
                  <c:v>88.405796459521468</c:v>
                </c:pt>
                <c:pt idx="48">
                  <c:v>88.331229654181527</c:v>
                </c:pt>
                <c:pt idx="49">
                  <c:v>88.253231837547759</c:v>
                </c:pt>
                <c:pt idx="50">
                  <c:v>88.171653486427829</c:v>
                </c:pt>
                <c:pt idx="51">
                  <c:v>88.086339795436558</c:v>
                </c:pt>
                <c:pt idx="52">
                  <c:v>87.997130679494092</c:v>
                </c:pt>
                <c:pt idx="53">
                  <c:v>87.903860811166737</c:v>
                </c:pt>
                <c:pt idx="54">
                  <c:v>87.80635969900257</c:v>
                </c:pt>
                <c:pt idx="55">
                  <c:v>87.704451813820455</c:v>
                </c:pt>
                <c:pt idx="56">
                  <c:v>87.597956770788343</c:v>
                </c:pt>
                <c:pt idx="57">
                  <c:v>87.486689576084757</c:v>
                </c:pt>
                <c:pt idx="58">
                  <c:v>87.370460947971225</c:v>
                </c:pt>
                <c:pt idx="59">
                  <c:v>87.249077723204991</c:v>
                </c:pt>
                <c:pt idx="60">
                  <c:v>87.122343360894206</c:v>
                </c:pt>
                <c:pt idx="61">
                  <c:v>86.99005855711026</c:v>
                </c:pt>
                <c:pt idx="62">
                  <c:v>86.852021984825043</c:v>
                </c:pt>
                <c:pt idx="63">
                  <c:v>86.708031174987354</c:v>
                </c:pt>
                <c:pt idx="64">
                  <c:v>86.557883555768612</c:v>
                </c:pt>
                <c:pt idx="65">
                  <c:v>86.401377668137187</c:v>
                </c:pt>
                <c:pt idx="66">
                  <c:v>86.238314576897508</c:v>
                </c:pt>
                <c:pt idx="67">
                  <c:v>86.068499497074214</c:v>
                </c:pt>
                <c:pt idx="68">
                  <c:v>85.891743655935286</c:v>
                </c:pt>
                <c:pt idx="69">
                  <c:v>85.707866410897452</c:v>
                </c:pt>
                <c:pt idx="70">
                  <c:v>85.516697642898535</c:v>
                </c:pt>
                <c:pt idx="71">
                  <c:v>85.318080443382456</c:v>
                </c:pt>
                <c:pt idx="72">
                  <c:v>85.111874110599729</c:v>
                </c:pt>
                <c:pt idx="73">
                  <c:v>84.897957467277791</c:v>
                </c:pt>
                <c:pt idx="74">
                  <c:v>84.676232506564844</c:v>
                </c:pt>
                <c:pt idx="75">
                  <c:v>84.446628366253691</c:v>
                </c:pt>
                <c:pt idx="76">
                  <c:v>84.209105622345064</c:v>
                </c:pt>
                <c:pt idx="77">
                  <c:v>83.963660881731727</c:v>
                </c:pt>
                <c:pt idx="78">
                  <c:v>83.710331639918437</c:v>
                </c:pt>
                <c:pt idx="79">
                  <c:v>83.449201353048807</c:v>
                </c:pt>
                <c:pt idx="80">
                  <c:v>83.180404653949225</c:v>
                </c:pt>
                <c:pt idx="81">
                  <c:v>82.904132619482297</c:v>
                </c:pt>
                <c:pt idx="82">
                  <c:v>82.620637971392767</c:v>
                </c:pt>
                <c:pt idx="83">
                  <c:v>82.330240065524649</c:v>
                </c:pt>
                <c:pt idx="84">
                  <c:v>82.033329495512774</c:v>
                </c:pt>
                <c:pt idx="85">
                  <c:v>81.730372107935764</c:v>
                </c:pt>
                <c:pt idx="86">
                  <c:v>81.421912197994075</c:v>
                </c:pt>
                <c:pt idx="87">
                  <c:v>81.108574629971542</c:v>
                </c:pt>
                <c:pt idx="88">
                  <c:v>80.791065607445077</c:v>
                </c:pt>
                <c:pt idx="89">
                  <c:v>80.470171807147608</c:v>
                </c:pt>
                <c:pt idx="90">
                  <c:v>80.146757590532019</c:v>
                </c:pt>
                <c:pt idx="91">
                  <c:v>79.821760021443851</c:v>
                </c:pt>
                <c:pt idx="92">
                  <c:v>79.496181449750026</c:v>
                </c:pt>
                <c:pt idx="93">
                  <c:v>79.171079471501812</c:v>
                </c:pt>
                <c:pt idx="94">
                  <c:v>78.847554147663715</c:v>
                </c:pt>
                <c:pt idx="95">
                  <c:v>78.526732455611878</c:v>
                </c:pt>
                <c:pt idx="96">
                  <c:v>78.20975005890341</c:v>
                </c:pt>
                <c:pt idx="97">
                  <c:v>77.897730607593118</c:v>
                </c:pt>
                <c:pt idx="98">
                  <c:v>77.591762917998665</c:v>
                </c:pt>
                <c:pt idx="99">
                  <c:v>77.292876519546283</c:v>
                </c:pt>
                <c:pt idx="100">
                  <c:v>77.002016187887691</c:v>
                </c:pt>
                <c:pt idx="101">
                  <c:v>76.720016197455706</c:v>
                </c:pt>
                <c:pt idx="102">
                  <c:v>76.447575112551633</c:v>
                </c:pt>
                <c:pt idx="103">
                  <c:v>76.185231984280975</c:v>
                </c:pt>
                <c:pt idx="104">
                  <c:v>75.93334482362468</c:v>
                </c:pt>
                <c:pt idx="105">
                  <c:v>75.692072174045592</c:v>
                </c:pt>
                <c:pt idx="106">
                  <c:v>75.461358509683095</c:v>
                </c:pt>
                <c:pt idx="107">
                  <c:v>75.240924040892949</c:v>
                </c:pt>
                <c:pt idx="108">
                  <c:v>75.030259325595097</c:v>
                </c:pt>
                <c:pt idx="109">
                  <c:v>74.828624874027824</c:v>
                </c:pt>
                <c:pt idx="110">
                  <c:v>74.635055710379874</c:v>
                </c:pt>
                <c:pt idx="111">
                  <c:v>74.448370632839115</c:v>
                </c:pt>
                <c:pt idx="112">
                  <c:v>74.26718570920589</c:v>
                </c:pt>
                <c:pt idx="113">
                  <c:v>74.089931371898729</c:v>
                </c:pt>
                <c:pt idx="114">
                  <c:v>73.914872344544023</c:v>
                </c:pt>
                <c:pt idx="115">
                  <c:v>73.740129549012821</c:v>
                </c:pt>
                <c:pt idx="116">
                  <c:v>73.563703109112296</c:v>
                </c:pt>
                <c:pt idx="117">
                  <c:v>73.383495583347226</c:v>
                </c:pt>
                <c:pt idx="118">
                  <c:v>73.197334618660179</c:v>
                </c:pt>
                <c:pt idx="119">
                  <c:v>73.002994311645736</c:v>
                </c:pt>
                <c:pt idx="120">
                  <c:v>72.798214683348021</c:v>
                </c:pt>
                <c:pt idx="121">
                  <c:v>72.580718807934545</c:v>
                </c:pt>
                <c:pt idx="122">
                  <c:v>72.348227274095876</c:v>
                </c:pt>
                <c:pt idx="123">
                  <c:v>72.098469792126352</c:v>
                </c:pt>
                <c:pt idx="124">
                  <c:v>71.829193882168894</c:v>
                </c:pt>
                <c:pt idx="125">
                  <c:v>71.538170685070909</c:v>
                </c:pt>
                <c:pt idx="126">
                  <c:v>71.223198023723242</c:v>
                </c:pt>
                <c:pt idx="127">
                  <c:v>70.882100908659723</c:v>
                </c:pt>
                <c:pt idx="128">
                  <c:v>70.512729727671598</c:v>
                </c:pt>
                <c:pt idx="129">
                  <c:v>70.112956387077034</c:v>
                </c:pt>
                <c:pt idx="130">
                  <c:v>69.680668684788728</c:v>
                </c:pt>
                <c:pt idx="131">
                  <c:v>69.213763195644603</c:v>
                </c:pt>
                <c:pt idx="132">
                  <c:v>68.710136941001039</c:v>
                </c:pt>
                <c:pt idx="133">
                  <c:v>68.167678100714951</c:v>
                </c:pt>
                <c:pt idx="134">
                  <c:v>67.584256009593702</c:v>
                </c:pt>
                <c:pt idx="135">
                  <c:v>66.957710665128928</c:v>
                </c:pt>
                <c:pt idx="136">
                  <c:v>66.285841961572643</c:v>
                </c:pt>
                <c:pt idx="137">
                  <c:v>65.566398859676681</c:v>
                </c:pt>
                <c:pt idx="138">
                  <c:v>64.797068703992451</c:v>
                </c:pt>
                <c:pt idx="139">
                  <c:v>63.975466912791653</c:v>
                </c:pt>
                <c:pt idx="140">
                  <c:v>63.099127291637629</c:v>
                </c:pt>
                <c:pt idx="141">
                  <c:v>62.165493262686859</c:v>
                </c:pt>
                <c:pt idx="142">
                  <c:v>61.171910360308317</c:v>
                </c:pt>
                <c:pt idx="143">
                  <c:v>60.115620422007495</c:v>
                </c:pt>
                <c:pt idx="144">
                  <c:v>58.993758004300105</c:v>
                </c:pt>
                <c:pt idx="145">
                  <c:v>57.80334967821414</c:v>
                </c:pt>
                <c:pt idx="146">
                  <c:v>56.541317009947015</c:v>
                </c:pt>
                <c:pt idx="147">
                  <c:v>55.204484209003915</c:v>
                </c:pt>
                <c:pt idx="148">
                  <c:v>53.789591626765457</c:v>
                </c:pt>
                <c:pt idx="149">
                  <c:v>52.293316507260187</c:v>
                </c:pt>
                <c:pt idx="150">
                  <c:v>50.712302617821472</c:v>
                </c:pt>
                <c:pt idx="151">
                  <c:v>49.043200601722155</c:v>
                </c:pt>
                <c:pt idx="152">
                  <c:v>47.282721068743228</c:v>
                </c:pt>
                <c:pt idx="153">
                  <c:v>45.427702530752498</c:v>
                </c:pt>
                <c:pt idx="154">
                  <c:v>43.47519623982312</c:v>
                </c:pt>
                <c:pt idx="155">
                  <c:v>41.422569721213563</c:v>
                </c:pt>
                <c:pt idx="156">
                  <c:v>39.267630222392803</c:v>
                </c:pt>
                <c:pt idx="157">
                  <c:v>37.008768322909887</c:v>
                </c:pt>
                <c:pt idx="158">
                  <c:v>34.645120474077878</c:v>
                </c:pt>
                <c:pt idx="159">
                  <c:v>32.176747196718132</c:v>
                </c:pt>
                <c:pt idx="160">
                  <c:v>29.604821057673533</c:v>
                </c:pt>
                <c:pt idx="161">
                  <c:v>26.931815476365511</c:v>
                </c:pt>
                <c:pt idx="162">
                  <c:v>24.161682137941792</c:v>
                </c:pt>
                <c:pt idx="163">
                  <c:v>21.300001748573834</c:v>
                </c:pt>
                <c:pt idx="164">
                  <c:v>18.354090678424001</c:v>
                </c:pt>
                <c:pt idx="165">
                  <c:v>15.333045430409518</c:v>
                </c:pt>
                <c:pt idx="166">
                  <c:v>12.247708555751554</c:v>
                </c:pt>
                <c:pt idx="167">
                  <c:v>9.1105440885244491</c:v>
                </c:pt>
                <c:pt idx="168">
                  <c:v>5.9354178094804917</c:v>
                </c:pt>
                <c:pt idx="169">
                  <c:v>2.7372870593408996</c:v>
                </c:pt>
                <c:pt idx="170">
                  <c:v>-0.46818487114729451</c:v>
                </c:pt>
                <c:pt idx="171">
                  <c:v>-3.6650652880181838</c:v>
                </c:pt>
                <c:pt idx="172">
                  <c:v>-6.8376083045400593</c:v>
                </c:pt>
                <c:pt idx="173">
                  <c:v>-9.9706967395076838</c:v>
                </c:pt>
                <c:pt idx="174">
                  <c:v>-13.050237692637111</c:v>
                </c:pt>
                <c:pt idx="175">
                  <c:v>-16.063485993601731</c:v>
                </c:pt>
                <c:pt idx="176">
                  <c:v>-18.999278868315795</c:v>
                </c:pt>
                <c:pt idx="177">
                  <c:v>-21.848175461638419</c:v>
                </c:pt>
                <c:pt idx="178">
                  <c:v>-24.602504510951352</c:v>
                </c:pt>
                <c:pt idx="179">
                  <c:v>-27.25633111117266</c:v>
                </c:pt>
                <c:pt idx="180">
                  <c:v>-29.805358424180852</c:v>
                </c:pt>
                <c:pt idx="181">
                  <c:v>-32.246782290004163</c:v>
                </c:pt>
                <c:pt idx="182">
                  <c:v>-34.579116412796509</c:v>
                </c:pt>
                <c:pt idx="183">
                  <c:v>-36.802003807500085</c:v>
                </c:pt>
                <c:pt idx="184">
                  <c:v>-38.916027242422352</c:v>
                </c:pt>
                <c:pt idx="185">
                  <c:v>-40.922528140425698</c:v>
                </c:pt>
                <c:pt idx="186">
                  <c:v>-42.823440276363307</c:v>
                </c:pt>
                <c:pt idx="187">
                  <c:v>-44.621141915264417</c:v>
                </c:pt>
                <c:pt idx="188">
                  <c:v>-46.318327901054339</c:v>
                </c:pt>
                <c:pt idx="189">
                  <c:v>-47.917901641459082</c:v>
                </c:pt>
                <c:pt idx="190">
                  <c:v>-49.422885883443968</c:v>
                </c:pt>
                <c:pt idx="191">
                  <c:v>-50.83635054357682</c:v>
                </c:pt>
                <c:pt idx="192">
                  <c:v>-52.161355549570686</c:v>
                </c:pt>
                <c:pt idx="193">
                  <c:v>-53.400906570665605</c:v>
                </c:pt>
                <c:pt idx="194">
                  <c:v>-54.557921587892835</c:v>
                </c:pt>
                <c:pt idx="195">
                  <c:v>-55.63520642016681</c:v>
                </c:pt>
                <c:pt idx="196">
                  <c:v>-56.635437534046801</c:v>
                </c:pt>
                <c:pt idx="197">
                  <c:v>-57.561150693258497</c:v>
                </c:pt>
                <c:pt idx="198">
                  <c:v>-58.414734228610712</c:v>
                </c:pt>
                <c:pt idx="199">
                  <c:v>-59.198425918014465</c:v>
                </c:pt>
                <c:pt idx="200">
                  <c:v>-59.914312653696363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B8D-42A8-B477-0B25B7E44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5076240"/>
        <c:axId val="935074600"/>
      </c:scatterChart>
      <c:valAx>
        <c:axId val="312296344"/>
        <c:scaling>
          <c:logBase val="10"/>
          <c:orientation val="minMax"/>
          <c:max val="1000000"/>
          <c:min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>
              <a:solidFill>
                <a:srgbClr val="000000"/>
              </a:solidFill>
              <a:prstDash val="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Frequency (Hz)</a:t>
                </a:r>
              </a:p>
            </c:rich>
          </c:tx>
          <c:overlay val="0"/>
        </c:title>
        <c:numFmt formatCode="General" sourceLinked="1"/>
        <c:majorTickMark val="out"/>
        <c:minorTickMark val="out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12313208"/>
        <c:crosses val="autoZero"/>
        <c:crossBetween val="midCat"/>
      </c:valAx>
      <c:valAx>
        <c:axId val="312313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Magnitude (dB)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12296344"/>
        <c:crosses val="autoZero"/>
        <c:crossBetween val="midCat"/>
      </c:valAx>
      <c:valAx>
        <c:axId val="93507460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Phase (Deg)</a:t>
                </a:r>
              </a:p>
            </c:rich>
          </c:tx>
          <c:layout>
            <c:manualLayout>
              <c:xMode val="edge"/>
              <c:yMode val="edge"/>
              <c:x val="0.95153698751658267"/>
              <c:y val="0.423922406196388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935076240"/>
        <c:crosses val="max"/>
        <c:crossBetween val="midCat"/>
      </c:valAx>
      <c:valAx>
        <c:axId val="935076240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50746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63850522066257"/>
          <c:y val="6.766198365132558E-3"/>
          <c:w val="0.16838683911216992"/>
          <c:h val="0.10842079760363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0"/>
    <c:dispBlanksAs val="gap"/>
    <c:showDLblsOverMax val="0"/>
  </c:chart>
  <c:spPr>
    <a:solidFill>
      <a:srgbClr val="FFFFFF"/>
    </a:solidFill>
    <a:ln w="635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220373</xdr:colOff>
      <xdr:row>6</xdr:row>
      <xdr:rowOff>154214</xdr:rowOff>
    </xdr:from>
    <xdr:to>
      <xdr:col>19</xdr:col>
      <xdr:colOff>1237342</xdr:colOff>
      <xdr:row>23</xdr:row>
      <xdr:rowOff>67492</xdr:rowOff>
    </xdr:to>
    <xdr:graphicFrame macro="">
      <xdr:nvGraphicFramePr>
        <xdr:cNvPr id="3" name="Chart 22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2113643</xdr:colOff>
      <xdr:row>21</xdr:row>
      <xdr:rowOff>154214</xdr:rowOff>
    </xdr:from>
    <xdr:to>
      <xdr:col>7</xdr:col>
      <xdr:colOff>475131</xdr:colOff>
      <xdr:row>50</xdr:row>
      <xdr:rowOff>19758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11C5C7C-7EF0-409B-BA26-A048B4BE6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1272" y="7567385"/>
          <a:ext cx="5550504" cy="4955613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0.49508</cdr:x>
      <cdr:y>0.5</cdr:y>
    </cdr:from>
    <cdr:to>
      <cdr:x>0.52507</cdr:x>
      <cdr:y>0.55321</cdr:y>
    </cdr:to>
    <cdr:sp macro="" textlink="">
      <cdr:nvSpPr>
        <cdr:cNvPr id="1843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9002" y="1698625"/>
          <a:ext cx="169950" cy="180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 sz="8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220373</xdr:colOff>
      <xdr:row>6</xdr:row>
      <xdr:rowOff>154214</xdr:rowOff>
    </xdr:from>
    <xdr:to>
      <xdr:col>19</xdr:col>
      <xdr:colOff>1237342</xdr:colOff>
      <xdr:row>17</xdr:row>
      <xdr:rowOff>304800</xdr:rowOff>
    </xdr:to>
    <xdr:graphicFrame macro="">
      <xdr:nvGraphicFramePr>
        <xdr:cNvPr id="2" name="Chart 226">
          <a:extLst>
            <a:ext uri="{FF2B5EF4-FFF2-40B4-BE49-F238E27FC236}">
              <a16:creationId xmlns:a16="http://schemas.microsoft.com/office/drawing/2014/main" id="{87883594-1A99-495B-9098-95CAD79DB7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1321162</xdr:colOff>
      <xdr:row>25</xdr:row>
      <xdr:rowOff>17295</xdr:rowOff>
    </xdr:from>
    <xdr:to>
      <xdr:col>7</xdr:col>
      <xdr:colOff>1275442</xdr:colOff>
      <xdr:row>52</xdr:row>
      <xdr:rowOff>133118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F9269F-5700-4FC8-B929-902B0DE96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8791" y="10587324"/>
          <a:ext cx="6921137" cy="4818452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0.49508</cdr:x>
      <cdr:y>0.5</cdr:y>
    </cdr:from>
    <cdr:to>
      <cdr:x>0.52507</cdr:x>
      <cdr:y>0.55321</cdr:y>
    </cdr:to>
    <cdr:sp macro="" textlink="">
      <cdr:nvSpPr>
        <cdr:cNvPr id="1843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9002" y="1698625"/>
          <a:ext cx="169950" cy="1804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n-US" sz="8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317"/>
  <sheetViews>
    <sheetView showGridLines="0" tabSelected="1" zoomScale="93" zoomScaleNormal="93" workbookViewId="0">
      <selection activeCell="J17" sqref="J17"/>
    </sheetView>
  </sheetViews>
  <sheetFormatPr defaultColWidth="8.77734375" defaultRowHeight="13.8" x14ac:dyDescent="0.3"/>
  <cols>
    <col min="1" max="1" width="9" style="2" customWidth="1"/>
    <col min="2" max="2" width="27.21875" style="2" bestFit="1" customWidth="1"/>
    <col min="3" max="3" width="29.77734375" style="2" customWidth="1"/>
    <col min="4" max="4" width="30.21875" style="2" customWidth="1"/>
    <col min="5" max="5" width="41.77734375" style="2" customWidth="1"/>
    <col min="6" max="6" width="42.77734375" style="2" customWidth="1"/>
    <col min="7" max="7" width="20.21875" style="2" customWidth="1"/>
    <col min="8" max="8" width="33.77734375" style="2" customWidth="1"/>
    <col min="9" max="9" width="37.21875" style="2" customWidth="1"/>
    <col min="10" max="10" width="23.44140625" style="2" customWidth="1"/>
    <col min="11" max="11" width="12.77734375" style="2" customWidth="1"/>
    <col min="12" max="12" width="21.77734375" style="2" customWidth="1"/>
    <col min="13" max="13" width="27.21875" style="2" customWidth="1"/>
    <col min="14" max="14" width="23.77734375" style="2" customWidth="1"/>
    <col min="15" max="15" width="26.5546875" style="2" customWidth="1"/>
    <col min="16" max="16" width="8.77734375" style="2"/>
    <col min="17" max="17" width="23.5546875" style="2" customWidth="1"/>
    <col min="18" max="18" width="26.21875" style="2" customWidth="1"/>
    <col min="19" max="19" width="8.44140625" style="2" customWidth="1"/>
    <col min="20" max="20" width="20.44140625" style="2" customWidth="1"/>
    <col min="21" max="21" width="33.77734375" style="2" customWidth="1"/>
    <col min="22" max="22" width="33.21875" style="2" customWidth="1"/>
    <col min="23" max="24" width="8.77734375" style="2"/>
    <col min="25" max="25" width="38.77734375" style="2" customWidth="1"/>
    <col min="26" max="26" width="26.77734375" style="2" customWidth="1"/>
    <col min="27" max="28" width="18.77734375" style="2" customWidth="1"/>
    <col min="29" max="29" width="54.77734375" style="2" customWidth="1"/>
    <col min="30" max="30" width="42.44140625" style="2" customWidth="1"/>
    <col min="31" max="31" width="24.77734375" style="2" customWidth="1"/>
    <col min="32" max="32" width="42.77734375" style="2" customWidth="1"/>
    <col min="33" max="33" width="21.21875" style="2" customWidth="1"/>
    <col min="34" max="34" width="14.77734375" style="2" customWidth="1"/>
    <col min="35" max="35" width="15.5546875" style="2" customWidth="1"/>
    <col min="36" max="37" width="8.77734375" style="2"/>
    <col min="38" max="38" width="16.21875" style="2" customWidth="1"/>
    <col min="39" max="39" width="16.77734375" style="2" customWidth="1"/>
    <col min="40" max="40" width="12.21875" style="2" customWidth="1"/>
    <col min="41" max="41" width="13.21875" style="2" customWidth="1"/>
    <col min="42" max="42" width="14.21875" style="2" customWidth="1"/>
    <col min="43" max="43" width="18.77734375" style="2" customWidth="1"/>
    <col min="44" max="44" width="26.21875" style="2" customWidth="1"/>
    <col min="45" max="45" width="16.5546875" style="2" customWidth="1"/>
    <col min="46" max="46" width="11.21875" style="2" customWidth="1"/>
    <col min="47" max="47" width="13.44140625" style="2" customWidth="1"/>
    <col min="48" max="48" width="13.77734375" style="2" customWidth="1"/>
    <col min="49" max="49" width="14.21875" style="2" customWidth="1"/>
    <col min="50" max="50" width="8.77734375" style="2"/>
    <col min="51" max="51" width="24.44140625" style="2" customWidth="1"/>
    <col min="52" max="53" width="8.77734375" style="2"/>
    <col min="54" max="54" width="20.21875" style="2" customWidth="1"/>
    <col min="55" max="55" width="21.77734375" style="2" customWidth="1"/>
    <col min="56" max="16384" width="8.77734375" style="2"/>
  </cols>
  <sheetData>
    <row r="1" spans="1:21" ht="20.55" customHeight="1" x14ac:dyDescent="0.3">
      <c r="A1" s="76" t="s">
        <v>145</v>
      </c>
      <c r="B1" s="76"/>
      <c r="C1" s="76"/>
      <c r="D1" s="76"/>
      <c r="E1" s="76"/>
      <c r="F1" s="13" t="s">
        <v>89</v>
      </c>
    </row>
    <row r="2" spans="1:21" ht="13.95" customHeight="1" x14ac:dyDescent="0.3">
      <c r="A2" s="76"/>
      <c r="B2" s="76"/>
      <c r="C2" s="76"/>
      <c r="D2" s="76"/>
      <c r="E2" s="76"/>
    </row>
    <row r="3" spans="1:21" x14ac:dyDescent="0.3">
      <c r="A3" s="1"/>
      <c r="B3" s="1"/>
      <c r="E3" s="3"/>
    </row>
    <row r="4" spans="1:21" ht="14.4" x14ac:dyDescent="0.3">
      <c r="A4" s="1"/>
      <c r="B4" s="1"/>
      <c r="E4" s="3"/>
      <c r="I4" s="75" t="s">
        <v>120</v>
      </c>
      <c r="J4" s="75"/>
    </row>
    <row r="5" spans="1:21" ht="31.2" customHeight="1" x14ac:dyDescent="0.3">
      <c r="A5" s="1"/>
      <c r="B5" s="1"/>
      <c r="C5" s="82" t="s">
        <v>85</v>
      </c>
      <c r="D5" s="83"/>
      <c r="E5" s="3"/>
      <c r="F5" s="79" t="s">
        <v>87</v>
      </c>
      <c r="G5" s="81"/>
      <c r="I5" s="79" t="s">
        <v>90</v>
      </c>
      <c r="J5" s="81"/>
      <c r="K5" s="77"/>
      <c r="L5" s="78"/>
      <c r="M5" s="79" t="s">
        <v>105</v>
      </c>
      <c r="N5" s="80"/>
      <c r="O5" s="80"/>
      <c r="P5" s="80"/>
      <c r="Q5" s="80"/>
      <c r="R5" s="80"/>
      <c r="S5" s="80"/>
      <c r="T5" s="81"/>
      <c r="U5" s="12"/>
    </row>
    <row r="6" spans="1:21" ht="15" customHeight="1" x14ac:dyDescent="0.3">
      <c r="A6" s="1"/>
      <c r="B6" s="1"/>
      <c r="C6" s="15" t="s">
        <v>0</v>
      </c>
      <c r="D6" s="16">
        <v>500</v>
      </c>
      <c r="E6" s="3"/>
      <c r="F6" s="15" t="s">
        <v>132</v>
      </c>
      <c r="G6" s="35">
        <f>L_req</f>
        <v>2.415</v>
      </c>
      <c r="I6" s="15" t="s">
        <v>125</v>
      </c>
      <c r="J6" s="16">
        <v>3.3</v>
      </c>
      <c r="K6" s="77"/>
      <c r="L6" s="78"/>
      <c r="M6" s="15" t="s">
        <v>106</v>
      </c>
      <c r="N6" s="16">
        <v>100</v>
      </c>
      <c r="O6" s="7"/>
      <c r="P6" s="7"/>
      <c r="Q6" s="7"/>
      <c r="R6" s="7"/>
      <c r="S6" s="7"/>
      <c r="T6" s="8"/>
      <c r="U6" s="19"/>
    </row>
    <row r="7" spans="1:21" ht="28.2" x14ac:dyDescent="0.3">
      <c r="A7" s="1"/>
      <c r="B7" s="1"/>
      <c r="C7" s="15" t="s">
        <v>1</v>
      </c>
      <c r="D7" s="16">
        <v>24</v>
      </c>
      <c r="E7" s="3"/>
      <c r="F7" s="17" t="s">
        <v>151</v>
      </c>
      <c r="G7" s="35">
        <f>RSET_cal</f>
        <v>30.555555555555561</v>
      </c>
      <c r="I7" s="15" t="s">
        <v>91</v>
      </c>
      <c r="J7" s="16">
        <v>30</v>
      </c>
      <c r="K7" s="77"/>
      <c r="L7" s="78"/>
      <c r="M7" s="15" t="s">
        <v>107</v>
      </c>
      <c r="N7" s="16">
        <v>1000000</v>
      </c>
      <c r="O7" s="19"/>
      <c r="P7" s="19"/>
      <c r="Q7" s="19"/>
      <c r="R7" s="19"/>
      <c r="S7" s="19"/>
      <c r="T7" s="9"/>
      <c r="U7" s="19"/>
    </row>
    <row r="8" spans="1:21" ht="28.2" x14ac:dyDescent="0.3">
      <c r="A8" s="1"/>
      <c r="B8" s="1"/>
      <c r="C8" s="15" t="s">
        <v>2</v>
      </c>
      <c r="D8" s="16">
        <v>3.3</v>
      </c>
      <c r="E8" s="3"/>
      <c r="F8" s="17" t="s">
        <v>152</v>
      </c>
      <c r="G8" s="35">
        <f>slope_comp_peak</f>
        <v>122.2222222222222</v>
      </c>
      <c r="I8" s="15" t="s">
        <v>126</v>
      </c>
      <c r="J8" s="18">
        <v>150</v>
      </c>
      <c r="K8" s="77"/>
      <c r="L8" s="78"/>
      <c r="M8" s="4"/>
      <c r="N8" s="19"/>
      <c r="O8" s="19"/>
      <c r="P8" s="19"/>
      <c r="Q8" s="19"/>
      <c r="R8" s="19"/>
      <c r="S8" s="19"/>
      <c r="T8" s="9"/>
      <c r="U8" s="19"/>
    </row>
    <row r="9" spans="1:21" x14ac:dyDescent="0.3">
      <c r="A9" s="1"/>
      <c r="B9" s="1"/>
      <c r="C9" s="15" t="s">
        <v>26</v>
      </c>
      <c r="D9" s="16">
        <v>5</v>
      </c>
      <c r="E9" s="3"/>
      <c r="F9" s="15" t="s">
        <v>123</v>
      </c>
      <c r="G9" s="35">
        <f>Cin_min</f>
        <v>125</v>
      </c>
      <c r="I9" s="15" t="s">
        <v>121</v>
      </c>
      <c r="J9" s="15">
        <v>182</v>
      </c>
      <c r="K9" s="77"/>
      <c r="L9" s="78"/>
      <c r="M9" s="4"/>
      <c r="N9" s="19"/>
      <c r="O9" s="19"/>
      <c r="P9" s="19"/>
      <c r="Q9" s="19"/>
      <c r="R9" s="19"/>
      <c r="S9" s="19"/>
      <c r="T9" s="9"/>
      <c r="U9" s="19"/>
    </row>
    <row r="10" spans="1:21" ht="63" customHeight="1" x14ac:dyDescent="0.3">
      <c r="A10" s="1"/>
      <c r="B10" s="1"/>
      <c r="C10" s="17" t="s">
        <v>144</v>
      </c>
      <c r="D10" s="16">
        <v>50</v>
      </c>
      <c r="E10" s="3"/>
      <c r="F10" s="15" t="s">
        <v>122</v>
      </c>
      <c r="G10" s="35">
        <f>RT_cal</f>
        <v>182.97396209218383</v>
      </c>
      <c r="I10" s="15" t="s">
        <v>127</v>
      </c>
      <c r="J10" s="16">
        <v>100</v>
      </c>
      <c r="K10" s="77"/>
      <c r="L10" s="78"/>
      <c r="M10" s="15" t="s">
        <v>108</v>
      </c>
      <c r="N10" s="15">
        <f>fc</f>
        <v>43.651583224016619</v>
      </c>
      <c r="O10" s="19"/>
      <c r="P10" s="19"/>
      <c r="Q10" s="19"/>
      <c r="R10" s="19"/>
      <c r="S10" s="19"/>
      <c r="T10" s="9"/>
      <c r="U10" s="19"/>
    </row>
    <row r="11" spans="1:21" ht="42" customHeight="1" x14ac:dyDescent="0.3">
      <c r="A11" s="1"/>
      <c r="B11" s="1"/>
      <c r="C11" s="17" t="s">
        <v>78</v>
      </c>
      <c r="D11" s="16">
        <v>5</v>
      </c>
      <c r="E11" s="3"/>
      <c r="F11" s="15" t="s">
        <v>133</v>
      </c>
      <c r="G11" s="35">
        <f>C_min</f>
        <v>90.027038516627684</v>
      </c>
      <c r="I11" s="17" t="s">
        <v>128</v>
      </c>
      <c r="J11" s="16">
        <v>20</v>
      </c>
      <c r="K11" s="77"/>
      <c r="L11" s="78"/>
      <c r="M11" s="15" t="s">
        <v>58</v>
      </c>
      <c r="N11" s="15">
        <f>PM</f>
        <v>75.499393368654211</v>
      </c>
      <c r="O11" s="19"/>
      <c r="P11" s="19"/>
      <c r="Q11" s="19"/>
      <c r="R11" s="19"/>
      <c r="S11" s="19"/>
      <c r="T11" s="9"/>
      <c r="U11" s="19"/>
    </row>
    <row r="12" spans="1:21" ht="48.6" customHeight="1" x14ac:dyDescent="0.3">
      <c r="A12" s="1"/>
      <c r="B12" s="1"/>
      <c r="C12" s="17" t="s">
        <v>80</v>
      </c>
      <c r="D12" s="16">
        <v>20</v>
      </c>
      <c r="E12" s="3"/>
      <c r="F12" s="25" t="s">
        <v>124</v>
      </c>
      <c r="G12" s="37">
        <v>20</v>
      </c>
      <c r="I12" s="17" t="s">
        <v>129</v>
      </c>
      <c r="J12" s="15">
        <f>Rfb_upper</f>
        <v>62.499999999999986</v>
      </c>
      <c r="K12" s="77"/>
      <c r="L12" s="78"/>
      <c r="M12" s="15" t="s">
        <v>59</v>
      </c>
      <c r="N12" s="15">
        <f>GM</f>
        <v>21.577348797905902</v>
      </c>
      <c r="O12" s="19"/>
      <c r="P12" s="19"/>
      <c r="Q12" s="19"/>
      <c r="R12" s="19"/>
      <c r="S12" s="19"/>
      <c r="T12" s="9"/>
      <c r="U12" s="19"/>
    </row>
    <row r="13" spans="1:21" ht="69" customHeight="1" x14ac:dyDescent="0.3">
      <c r="A13" s="1"/>
      <c r="B13" s="1"/>
      <c r="C13" s="17" t="s">
        <v>104</v>
      </c>
      <c r="D13" s="16">
        <v>0.1</v>
      </c>
      <c r="E13" s="3"/>
      <c r="F13" s="26"/>
      <c r="G13" s="38"/>
      <c r="I13" s="15" t="s">
        <v>99</v>
      </c>
      <c r="J13" s="15">
        <v>10</v>
      </c>
      <c r="K13" s="77"/>
      <c r="L13" s="78"/>
      <c r="M13" s="4"/>
      <c r="N13" s="19"/>
      <c r="O13" s="19"/>
      <c r="P13" s="19"/>
      <c r="Q13" s="19"/>
      <c r="R13" s="19"/>
      <c r="S13" s="19"/>
      <c r="T13" s="9"/>
      <c r="U13" s="19"/>
    </row>
    <row r="14" spans="1:21" ht="43.95" customHeight="1" x14ac:dyDescent="0.3">
      <c r="A14" s="1"/>
      <c r="B14" s="1"/>
      <c r="C14" s="17" t="s">
        <v>143</v>
      </c>
      <c r="D14" s="16">
        <v>0.03</v>
      </c>
      <c r="E14" s="3"/>
      <c r="F14" s="15" t="s">
        <v>102</v>
      </c>
      <c r="G14" s="36">
        <f>Css</f>
        <v>12.5</v>
      </c>
      <c r="I14" s="15" t="s">
        <v>100</v>
      </c>
      <c r="J14" s="15">
        <v>2</v>
      </c>
      <c r="K14" s="77"/>
      <c r="L14" s="78"/>
      <c r="M14" s="4"/>
      <c r="N14" s="19"/>
      <c r="O14" s="19"/>
      <c r="P14" s="19"/>
      <c r="Q14" s="19"/>
      <c r="R14" s="19"/>
      <c r="S14" s="19"/>
      <c r="T14" s="9"/>
      <c r="U14" s="19"/>
    </row>
    <row r="15" spans="1:21" ht="43.95" customHeight="1" x14ac:dyDescent="0.3">
      <c r="A15" s="1"/>
      <c r="B15" s="1"/>
      <c r="C15" s="15" t="s">
        <v>97</v>
      </c>
      <c r="D15" s="18">
        <v>2</v>
      </c>
      <c r="E15" s="3"/>
      <c r="F15" s="15" t="s">
        <v>103</v>
      </c>
      <c r="G15" s="36">
        <f>Cdelay</f>
        <v>2.0833333333333335</v>
      </c>
      <c r="I15" s="15" t="s">
        <v>131</v>
      </c>
      <c r="J15" s="16">
        <v>1</v>
      </c>
      <c r="K15" s="77"/>
      <c r="L15" s="78"/>
      <c r="M15" s="4"/>
      <c r="N15" s="19"/>
      <c r="O15" s="19"/>
      <c r="P15" s="19"/>
      <c r="Q15" s="19"/>
      <c r="R15" s="19"/>
      <c r="S15" s="19"/>
      <c r="T15" s="9"/>
      <c r="U15" s="19"/>
    </row>
    <row r="16" spans="1:21" ht="30.6" customHeight="1" x14ac:dyDescent="0.3">
      <c r="A16" s="1"/>
      <c r="B16" s="1"/>
      <c r="C16" s="15" t="s">
        <v>98</v>
      </c>
      <c r="D16" s="18">
        <v>0.5</v>
      </c>
      <c r="E16" s="3"/>
      <c r="I16" s="17" t="s">
        <v>130</v>
      </c>
      <c r="J16" s="16">
        <v>1E-4</v>
      </c>
      <c r="K16" s="77"/>
      <c r="L16" s="78"/>
      <c r="M16" s="4"/>
      <c r="N16" s="19"/>
      <c r="O16" s="19"/>
      <c r="P16" s="19"/>
      <c r="Q16" s="19"/>
      <c r="R16" s="19"/>
      <c r="S16" s="19"/>
      <c r="T16" s="9"/>
      <c r="U16" s="19"/>
    </row>
    <row r="17" spans="1:21" ht="13.2" customHeight="1" x14ac:dyDescent="0.3">
      <c r="A17" s="1"/>
      <c r="B17" s="1"/>
      <c r="E17" s="3"/>
      <c r="K17" s="77"/>
      <c r="L17" s="78"/>
      <c r="M17" s="4"/>
      <c r="N17" s="19"/>
      <c r="O17" s="19"/>
      <c r="P17" s="19"/>
      <c r="Q17" s="19"/>
      <c r="R17" s="19"/>
      <c r="S17" s="19"/>
      <c r="T17" s="9"/>
      <c r="U17" s="19"/>
    </row>
    <row r="18" spans="1:21" ht="13.2" customHeight="1" x14ac:dyDescent="0.3">
      <c r="A18" s="1"/>
      <c r="B18" s="1"/>
      <c r="E18" s="3"/>
      <c r="K18" s="77"/>
      <c r="L18" s="78"/>
      <c r="M18" s="4"/>
      <c r="N18" s="19"/>
      <c r="O18" s="19"/>
      <c r="P18" s="19"/>
      <c r="Q18" s="19"/>
      <c r="R18" s="19"/>
      <c r="S18" s="19"/>
      <c r="T18" s="9"/>
      <c r="U18" s="19"/>
    </row>
    <row r="19" spans="1:21" ht="13.2" customHeight="1" x14ac:dyDescent="0.3">
      <c r="A19" s="1"/>
      <c r="B19" s="1"/>
      <c r="E19" s="27" t="s">
        <v>142</v>
      </c>
      <c r="F19" s="28"/>
      <c r="G19" s="28"/>
      <c r="H19" s="29"/>
      <c r="K19" s="77"/>
      <c r="L19" s="78"/>
      <c r="M19" s="4"/>
      <c r="N19" s="19"/>
      <c r="O19" s="19"/>
      <c r="P19" s="19"/>
      <c r="Q19" s="19"/>
      <c r="R19" s="19"/>
      <c r="S19" s="19"/>
      <c r="T19" s="9"/>
      <c r="U19" s="19"/>
    </row>
    <row r="20" spans="1:21" ht="25.95" customHeight="1" x14ac:dyDescent="0.3">
      <c r="A20" s="1"/>
      <c r="B20" s="1"/>
      <c r="E20" s="30"/>
      <c r="F20" s="31"/>
      <c r="G20" s="31"/>
      <c r="H20" s="32"/>
      <c r="K20" s="77"/>
      <c r="L20" s="78"/>
      <c r="M20" s="4"/>
      <c r="N20" s="19"/>
      <c r="O20" s="19"/>
      <c r="P20" s="19"/>
      <c r="Q20" s="19"/>
      <c r="R20" s="19"/>
      <c r="S20" s="19"/>
      <c r="T20" s="9"/>
      <c r="U20" s="19"/>
    </row>
    <row r="21" spans="1:21" ht="13.2" customHeight="1" x14ac:dyDescent="0.3">
      <c r="A21" s="1"/>
      <c r="B21" s="1"/>
      <c r="E21" s="21"/>
      <c r="F21" s="7"/>
      <c r="G21" s="7"/>
      <c r="H21" s="8"/>
      <c r="K21" s="77"/>
      <c r="L21" s="78"/>
      <c r="M21" s="4"/>
      <c r="N21" s="19"/>
      <c r="O21" s="19"/>
      <c r="P21" s="19"/>
      <c r="Q21" s="19"/>
      <c r="R21" s="19"/>
      <c r="S21" s="19"/>
      <c r="T21" s="9"/>
      <c r="U21" s="19"/>
    </row>
    <row r="22" spans="1:21" ht="13.2" customHeight="1" x14ac:dyDescent="0.3">
      <c r="A22" s="1"/>
      <c r="B22" s="1"/>
      <c r="E22" s="22"/>
      <c r="F22" s="20"/>
      <c r="G22" s="20"/>
      <c r="H22" s="9"/>
      <c r="K22" s="77"/>
      <c r="L22" s="78"/>
      <c r="M22" s="4"/>
      <c r="N22" s="19"/>
      <c r="O22" s="19"/>
      <c r="P22" s="19"/>
      <c r="Q22" s="19"/>
      <c r="R22" s="19"/>
      <c r="S22" s="19"/>
      <c r="T22" s="9"/>
      <c r="U22" s="19"/>
    </row>
    <row r="23" spans="1:21" ht="13.2" customHeight="1" x14ac:dyDescent="0.3">
      <c r="A23" s="1"/>
      <c r="B23" s="1"/>
      <c r="E23" s="22"/>
      <c r="F23" s="20"/>
      <c r="G23" s="20"/>
      <c r="H23" s="9"/>
      <c r="K23" s="77"/>
      <c r="L23" s="78"/>
      <c r="M23" s="4"/>
      <c r="N23" s="19"/>
      <c r="O23" s="19"/>
      <c r="P23" s="19"/>
      <c r="Q23" s="19"/>
      <c r="R23" s="19"/>
      <c r="S23" s="19"/>
      <c r="T23" s="9"/>
      <c r="U23" s="19"/>
    </row>
    <row r="24" spans="1:21" ht="18.600000000000001" customHeight="1" x14ac:dyDescent="0.3">
      <c r="A24" s="1"/>
      <c r="B24" s="1"/>
      <c r="E24" s="22"/>
      <c r="F24" s="20"/>
      <c r="G24" s="20"/>
      <c r="H24" s="9"/>
      <c r="K24" s="77"/>
      <c r="L24" s="78"/>
      <c r="M24" s="4"/>
      <c r="N24" s="19"/>
      <c r="O24" s="19"/>
      <c r="P24" s="19"/>
      <c r="Q24" s="19"/>
      <c r="R24" s="19"/>
      <c r="S24" s="19"/>
      <c r="T24" s="9"/>
      <c r="U24" s="19"/>
    </row>
    <row r="25" spans="1:21" x14ac:dyDescent="0.3">
      <c r="A25" s="1"/>
      <c r="B25" s="1"/>
      <c r="E25" s="22"/>
      <c r="F25" s="20"/>
      <c r="G25" s="20"/>
      <c r="H25" s="9"/>
      <c r="M25" s="5"/>
      <c r="N25" s="10"/>
      <c r="O25" s="10"/>
      <c r="P25" s="10"/>
      <c r="Q25" s="10"/>
      <c r="R25" s="10"/>
      <c r="S25" s="10"/>
      <c r="T25" s="11"/>
    </row>
    <row r="26" spans="1:21" x14ac:dyDescent="0.3">
      <c r="A26" s="1"/>
      <c r="B26" s="1"/>
      <c r="E26" s="22"/>
      <c r="F26" s="20"/>
      <c r="G26" s="20"/>
      <c r="H26" s="9"/>
    </row>
    <row r="27" spans="1:21" x14ac:dyDescent="0.3">
      <c r="A27" s="1"/>
      <c r="B27" s="1"/>
      <c r="E27" s="22"/>
      <c r="F27" s="20"/>
      <c r="G27" s="20"/>
      <c r="H27" s="9"/>
    </row>
    <row r="28" spans="1:21" x14ac:dyDescent="0.3">
      <c r="A28" s="1"/>
      <c r="B28" s="1"/>
      <c r="E28" s="22"/>
      <c r="F28" s="20"/>
      <c r="G28" s="20"/>
      <c r="H28" s="9"/>
    </row>
    <row r="29" spans="1:21" x14ac:dyDescent="0.3">
      <c r="A29" s="1"/>
      <c r="B29" s="1"/>
      <c r="E29" s="22"/>
      <c r="F29" s="20"/>
      <c r="G29" s="20"/>
      <c r="H29" s="9"/>
    </row>
    <row r="30" spans="1:21" x14ac:dyDescent="0.3">
      <c r="A30" s="1"/>
      <c r="B30" s="1"/>
      <c r="E30" s="22"/>
      <c r="F30" s="20"/>
      <c r="G30" s="20"/>
      <c r="H30" s="9"/>
    </row>
    <row r="31" spans="1:21" x14ac:dyDescent="0.3">
      <c r="A31" s="1"/>
      <c r="B31" s="1"/>
      <c r="E31" s="22"/>
      <c r="F31" s="20"/>
      <c r="G31" s="20"/>
      <c r="H31" s="9"/>
    </row>
    <row r="32" spans="1:21" x14ac:dyDescent="0.3">
      <c r="A32" s="1"/>
      <c r="B32" s="1"/>
      <c r="E32" s="22"/>
      <c r="F32" s="20"/>
      <c r="G32" s="20"/>
      <c r="H32" s="9"/>
    </row>
    <row r="33" spans="1:8" x14ac:dyDescent="0.3">
      <c r="A33" s="1"/>
      <c r="B33" s="1"/>
      <c r="E33" s="22"/>
      <c r="F33" s="20"/>
      <c r="G33" s="20"/>
      <c r="H33" s="9"/>
    </row>
    <row r="34" spans="1:8" x14ac:dyDescent="0.3">
      <c r="A34" s="1"/>
      <c r="B34" s="1"/>
      <c r="E34" s="22"/>
      <c r="F34" s="20"/>
      <c r="G34" s="20"/>
      <c r="H34" s="9"/>
    </row>
    <row r="35" spans="1:8" x14ac:dyDescent="0.3">
      <c r="A35" s="1"/>
      <c r="B35" s="1"/>
      <c r="E35" s="22"/>
      <c r="F35" s="20"/>
      <c r="G35" s="20"/>
      <c r="H35" s="9"/>
    </row>
    <row r="36" spans="1:8" x14ac:dyDescent="0.3">
      <c r="A36" s="1"/>
      <c r="B36" s="1"/>
      <c r="E36" s="22"/>
      <c r="F36" s="20"/>
      <c r="G36" s="20"/>
      <c r="H36" s="9"/>
    </row>
    <row r="37" spans="1:8" x14ac:dyDescent="0.3">
      <c r="A37" s="1"/>
      <c r="B37" s="1"/>
      <c r="E37" s="22"/>
      <c r="F37" s="20"/>
      <c r="G37" s="20"/>
      <c r="H37" s="9"/>
    </row>
    <row r="38" spans="1:8" x14ac:dyDescent="0.3">
      <c r="A38" s="1"/>
      <c r="B38" s="1"/>
      <c r="E38" s="22"/>
      <c r="F38" s="20"/>
      <c r="G38" s="20"/>
      <c r="H38" s="9"/>
    </row>
    <row r="39" spans="1:8" x14ac:dyDescent="0.3">
      <c r="A39" s="1"/>
      <c r="B39" s="1"/>
      <c r="E39" s="22"/>
      <c r="F39" s="20"/>
      <c r="G39" s="20"/>
      <c r="H39" s="9"/>
    </row>
    <row r="40" spans="1:8" x14ac:dyDescent="0.3">
      <c r="A40" s="1"/>
      <c r="B40" s="1"/>
      <c r="E40" s="22"/>
      <c r="F40" s="20"/>
      <c r="G40" s="20"/>
      <c r="H40" s="9"/>
    </row>
    <row r="41" spans="1:8" x14ac:dyDescent="0.3">
      <c r="A41" s="1"/>
      <c r="B41" s="1"/>
      <c r="E41" s="22"/>
      <c r="F41" s="20"/>
      <c r="G41" s="20"/>
      <c r="H41" s="9"/>
    </row>
    <row r="42" spans="1:8" x14ac:dyDescent="0.3">
      <c r="A42" s="1"/>
      <c r="B42" s="1"/>
      <c r="E42" s="22"/>
      <c r="F42" s="20"/>
      <c r="G42" s="20"/>
      <c r="H42" s="9"/>
    </row>
    <row r="43" spans="1:8" x14ac:dyDescent="0.3">
      <c r="A43" s="1"/>
      <c r="B43" s="1"/>
      <c r="E43" s="22"/>
      <c r="F43" s="20"/>
      <c r="G43" s="20"/>
      <c r="H43" s="9"/>
    </row>
    <row r="44" spans="1:8" x14ac:dyDescent="0.3">
      <c r="A44" s="1"/>
      <c r="B44" s="1"/>
      <c r="E44" s="22"/>
      <c r="F44" s="20"/>
      <c r="G44" s="20"/>
      <c r="H44" s="9"/>
    </row>
    <row r="45" spans="1:8" x14ac:dyDescent="0.3">
      <c r="A45" s="1"/>
      <c r="B45" s="1"/>
      <c r="E45" s="22"/>
      <c r="F45" s="20"/>
      <c r="G45" s="20"/>
      <c r="H45" s="9"/>
    </row>
    <row r="46" spans="1:8" x14ac:dyDescent="0.3">
      <c r="A46" s="1"/>
      <c r="B46" s="1"/>
      <c r="E46" s="22"/>
      <c r="F46" s="20"/>
      <c r="G46" s="20"/>
      <c r="H46" s="9"/>
    </row>
    <row r="47" spans="1:8" x14ac:dyDescent="0.3">
      <c r="A47" s="1"/>
      <c r="B47" s="1"/>
      <c r="E47" s="22"/>
      <c r="F47" s="20"/>
      <c r="G47" s="20"/>
      <c r="H47" s="9"/>
    </row>
    <row r="48" spans="1:8" x14ac:dyDescent="0.3">
      <c r="A48" s="1"/>
      <c r="B48" s="1"/>
      <c r="E48" s="22"/>
      <c r="F48" s="20"/>
      <c r="G48" s="20"/>
      <c r="H48" s="9"/>
    </row>
    <row r="49" spans="1:58" x14ac:dyDescent="0.3">
      <c r="A49" s="1"/>
      <c r="B49" s="1"/>
      <c r="E49" s="22"/>
      <c r="F49" s="20"/>
      <c r="G49" s="20"/>
      <c r="H49" s="9"/>
    </row>
    <row r="50" spans="1:58" x14ac:dyDescent="0.3">
      <c r="A50" s="1"/>
      <c r="B50" s="1"/>
      <c r="E50" s="22"/>
      <c r="F50" s="20"/>
      <c r="G50" s="20"/>
      <c r="H50" s="9"/>
    </row>
    <row r="51" spans="1:58" x14ac:dyDescent="0.3">
      <c r="A51" s="1"/>
      <c r="B51" s="1"/>
      <c r="E51" s="22"/>
      <c r="F51" s="20"/>
      <c r="G51" s="20"/>
      <c r="H51" s="9"/>
    </row>
    <row r="52" spans="1:58" x14ac:dyDescent="0.3">
      <c r="A52" s="1"/>
      <c r="B52" s="1"/>
      <c r="E52" s="23"/>
      <c r="F52" s="10"/>
      <c r="G52" s="10"/>
      <c r="H52" s="11"/>
    </row>
    <row r="53" spans="1:58" x14ac:dyDescent="0.3">
      <c r="A53" s="1"/>
      <c r="B53" s="1"/>
      <c r="E53" s="3"/>
    </row>
    <row r="54" spans="1:58" x14ac:dyDescent="0.3">
      <c r="A54" s="1"/>
      <c r="B54" s="1"/>
      <c r="E54" s="3"/>
    </row>
    <row r="55" spans="1:58" s="42" customFormat="1" hidden="1" x14ac:dyDescent="0.3">
      <c r="A55" s="41"/>
      <c r="B55" s="41"/>
      <c r="E55" s="43"/>
    </row>
    <row r="56" spans="1:58" s="42" customFormat="1" hidden="1" x14ac:dyDescent="0.3">
      <c r="A56" s="41"/>
      <c r="B56" s="41"/>
      <c r="E56" s="43"/>
    </row>
    <row r="57" spans="1:58" s="42" customFormat="1" hidden="1" x14ac:dyDescent="0.3">
      <c r="A57" s="41"/>
      <c r="B57" s="41"/>
      <c r="E57" s="43"/>
    </row>
    <row r="58" spans="1:58" s="42" customFormat="1" hidden="1" x14ac:dyDescent="0.3">
      <c r="A58" s="41"/>
      <c r="B58" s="41"/>
      <c r="E58" s="43"/>
    </row>
    <row r="59" spans="1:58" s="42" customFormat="1" ht="13.95" hidden="1" customHeight="1" x14ac:dyDescent="0.3">
      <c r="A59" s="41"/>
      <c r="B59" s="44" t="s">
        <v>109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6"/>
    </row>
    <row r="60" spans="1:58" s="42" customFormat="1" ht="13.95" hidden="1" customHeight="1" x14ac:dyDescent="0.3"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9"/>
    </row>
    <row r="61" spans="1:58" s="42" customFormat="1" hidden="1" x14ac:dyDescent="0.3">
      <c r="B61" s="50"/>
      <c r="C61" s="51"/>
      <c r="D61" s="52"/>
      <c r="E61" s="52"/>
      <c r="F61" s="53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4"/>
    </row>
    <row r="62" spans="1:58" s="42" customFormat="1" hidden="1" x14ac:dyDescent="0.3">
      <c r="B62" s="55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56"/>
    </row>
    <row r="63" spans="1:58" s="42" customFormat="1" hidden="1" x14ac:dyDescent="0.3">
      <c r="B63" s="55" t="s">
        <v>0</v>
      </c>
      <c r="C63" s="57">
        <f>fsw</f>
        <v>500</v>
      </c>
      <c r="D63" s="72"/>
      <c r="E63" s="72"/>
      <c r="F63" s="72" t="s">
        <v>4</v>
      </c>
      <c r="G63" s="72">
        <f>Vout/Vin</f>
        <v>0.13749999999999998</v>
      </c>
      <c r="H63" s="72"/>
      <c r="I63" s="72"/>
      <c r="J63" s="72" t="s">
        <v>147</v>
      </c>
      <c r="K63" s="72">
        <v>60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56"/>
    </row>
    <row r="64" spans="1:58" s="42" customFormat="1" hidden="1" x14ac:dyDescent="0.3">
      <c r="B64" s="55" t="s">
        <v>1</v>
      </c>
      <c r="C64" s="57">
        <f>Vin</f>
        <v>24</v>
      </c>
      <c r="D64" s="72"/>
      <c r="E64" s="72"/>
      <c r="F64" s="72" t="s">
        <v>5</v>
      </c>
      <c r="G64" s="72">
        <f>1000000/fsw*D</f>
        <v>274.99999999999994</v>
      </c>
      <c r="H64" s="72"/>
      <c r="I64" s="72"/>
      <c r="J64" s="72" t="s">
        <v>148</v>
      </c>
      <c r="K64" s="58">
        <v>3.0000000000000001E-12</v>
      </c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56"/>
    </row>
    <row r="65" spans="2:58" s="42" customFormat="1" ht="14.55" hidden="1" customHeight="1" x14ac:dyDescent="0.3">
      <c r="B65" s="55" t="s">
        <v>2</v>
      </c>
      <c r="C65" s="57">
        <f>Vout</f>
        <v>3.3</v>
      </c>
      <c r="D65" s="72"/>
      <c r="E65" s="72"/>
      <c r="F65" s="72" t="s">
        <v>6</v>
      </c>
      <c r="G65" s="72">
        <f>1000000/fsw*(1-D)</f>
        <v>1725</v>
      </c>
      <c r="H65" s="72"/>
      <c r="I65" s="72"/>
      <c r="J65" s="72" t="s">
        <v>149</v>
      </c>
      <c r="K65" s="72">
        <v>10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56"/>
    </row>
    <row r="66" spans="2:58" s="42" customFormat="1" hidden="1" x14ac:dyDescent="0.3">
      <c r="B66" s="55" t="s">
        <v>26</v>
      </c>
      <c r="C66" s="57">
        <f>Iout</f>
        <v>5</v>
      </c>
      <c r="D66" s="72"/>
      <c r="E66" s="72"/>
      <c r="F66" s="72" t="s">
        <v>39</v>
      </c>
      <c r="G66" s="72">
        <f>1000/fsw</f>
        <v>2</v>
      </c>
      <c r="H66" s="72"/>
      <c r="I66" s="72"/>
      <c r="J66" s="72" t="s">
        <v>150</v>
      </c>
      <c r="K66" s="72">
        <f>100</f>
        <v>100</v>
      </c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56"/>
    </row>
    <row r="67" spans="2:58" s="42" customFormat="1" hidden="1" x14ac:dyDescent="0.3">
      <c r="B67" s="55"/>
      <c r="C67" s="72"/>
      <c r="D67" s="72"/>
      <c r="E67" s="72"/>
      <c r="F67" s="72" t="s">
        <v>25</v>
      </c>
      <c r="G67" s="72">
        <f>Vout/Iout</f>
        <v>0.65999999999999992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56"/>
    </row>
    <row r="68" spans="2:58" s="42" customFormat="1" hidden="1" x14ac:dyDescent="0.3">
      <c r="B68" s="55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56"/>
    </row>
    <row r="69" spans="2:58" s="42" customFormat="1" hidden="1" x14ac:dyDescent="0.3">
      <c r="B69" s="55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56"/>
    </row>
    <row r="70" spans="2:58" s="42" customFormat="1" hidden="1" x14ac:dyDescent="0.3">
      <c r="B70" s="55"/>
      <c r="C70" s="72"/>
      <c r="D70" s="72"/>
      <c r="E70" s="72"/>
      <c r="F70" s="72"/>
      <c r="G70" s="72"/>
      <c r="H70" s="72"/>
      <c r="I70" s="72"/>
      <c r="J70" s="72" t="s">
        <v>153</v>
      </c>
      <c r="K70" s="72">
        <f>Vin/(k*RSET*1000*cramp*mirror)*Ton*0.000000001*1000</f>
        <v>122.2222222222222</v>
      </c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56"/>
    </row>
    <row r="71" spans="2:58" s="42" customFormat="1" hidden="1" x14ac:dyDescent="0.3">
      <c r="B71" s="55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56"/>
    </row>
    <row r="72" spans="2:58" s="42" customFormat="1" hidden="1" x14ac:dyDescent="0.3">
      <c r="B72" s="55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56"/>
    </row>
    <row r="73" spans="2:58" s="42" customFormat="1" hidden="1" x14ac:dyDescent="0.3">
      <c r="B73" s="55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56"/>
    </row>
    <row r="74" spans="2:58" s="42" customFormat="1" hidden="1" x14ac:dyDescent="0.3">
      <c r="B74" s="55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56"/>
    </row>
    <row r="75" spans="2:58" s="42" customFormat="1" ht="31.2" hidden="1" customHeight="1" x14ac:dyDescent="0.3">
      <c r="B75" s="59" t="s">
        <v>8</v>
      </c>
      <c r="C75" s="60">
        <v>0.06</v>
      </c>
      <c r="D75" s="72"/>
      <c r="E75" s="72"/>
      <c r="F75" s="72" t="s">
        <v>76</v>
      </c>
      <c r="G75" s="57">
        <f>1000*(Vout+0.2)*(1-D)/fsw/(I_ripple_max/100)/Iout_Max</f>
        <v>2.415</v>
      </c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56"/>
    </row>
    <row r="76" spans="2:58" s="42" customFormat="1" hidden="1" x14ac:dyDescent="0.3">
      <c r="B76" s="55" t="s">
        <v>12</v>
      </c>
      <c r="C76" s="72">
        <v>0.8</v>
      </c>
      <c r="D76" s="72"/>
      <c r="E76" s="72"/>
      <c r="F76" s="61" t="s">
        <v>94</v>
      </c>
      <c r="G76" s="72">
        <f>Iout_Max*1.5/2</f>
        <v>3.75</v>
      </c>
      <c r="H76" s="72"/>
      <c r="I76" s="72"/>
      <c r="J76" s="72" t="s">
        <v>93</v>
      </c>
      <c r="K76" s="57">
        <f>L</f>
        <v>3.3</v>
      </c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56"/>
    </row>
    <row r="77" spans="2:58" s="42" customFormat="1" hidden="1" x14ac:dyDescent="0.3">
      <c r="B77" s="55" t="s">
        <v>3</v>
      </c>
      <c r="C77" s="60">
        <f>Iout</f>
        <v>5</v>
      </c>
      <c r="D77" s="72"/>
      <c r="E77" s="72"/>
      <c r="F77" s="72" t="s">
        <v>95</v>
      </c>
      <c r="G77" s="72">
        <f>Iout_Max*1.5*0.25/(fsw*1000*Vin_ripple_max)*1000000</f>
        <v>125</v>
      </c>
      <c r="H77" s="72"/>
      <c r="I77" s="72"/>
      <c r="J77" s="72"/>
      <c r="K77" s="57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56"/>
    </row>
    <row r="78" spans="2:58" s="42" customFormat="1" ht="27.6" hidden="1" x14ac:dyDescent="0.3">
      <c r="B78" s="55" t="s">
        <v>7</v>
      </c>
      <c r="C78" s="57">
        <f>I_ripple_max</f>
        <v>50</v>
      </c>
      <c r="D78" s="72"/>
      <c r="E78" s="72"/>
      <c r="F78" s="72"/>
      <c r="G78" s="72"/>
      <c r="H78" s="72"/>
      <c r="I78" s="72"/>
      <c r="J78" s="62" t="s">
        <v>77</v>
      </c>
      <c r="K78" s="72">
        <f>Vout*Toff/L/1000</f>
        <v>1.7250000000000001</v>
      </c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56"/>
    </row>
    <row r="79" spans="2:58" s="42" customFormat="1" hidden="1" x14ac:dyDescent="0.3">
      <c r="B79" s="55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56"/>
    </row>
    <row r="80" spans="2:58" s="42" customFormat="1" hidden="1" x14ac:dyDescent="0.3">
      <c r="B80" s="55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56"/>
    </row>
    <row r="81" spans="2:58" s="42" customFormat="1" hidden="1" x14ac:dyDescent="0.3">
      <c r="B81" s="55"/>
      <c r="C81" s="72"/>
      <c r="D81" s="72"/>
      <c r="E81" s="72"/>
      <c r="F81" s="72"/>
      <c r="G81" s="72"/>
      <c r="H81" s="72"/>
      <c r="I81" s="72"/>
      <c r="J81" s="72" t="s">
        <v>88</v>
      </c>
      <c r="K81" s="57">
        <f>120258/fsw^1.044</f>
        <v>182.97396209218383</v>
      </c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56"/>
    </row>
    <row r="82" spans="2:58" s="42" customFormat="1" hidden="1" x14ac:dyDescent="0.3">
      <c r="B82" s="55"/>
      <c r="C82" s="72"/>
      <c r="D82" s="72"/>
      <c r="E82" s="72"/>
      <c r="F82" s="72"/>
      <c r="G82" s="72"/>
      <c r="H82" s="72"/>
      <c r="I82" s="72"/>
      <c r="J82" s="72" t="s">
        <v>75</v>
      </c>
      <c r="K82" s="57">
        <f>1000*L/3/Rcsa/60/10</f>
        <v>30.555555555555561</v>
      </c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56"/>
    </row>
    <row r="83" spans="2:58" s="42" customFormat="1" hidden="1" x14ac:dyDescent="0.3">
      <c r="B83" s="55"/>
      <c r="C83" s="72"/>
      <c r="D83" s="72"/>
      <c r="E83" s="72"/>
      <c r="F83" s="72"/>
      <c r="G83" s="72"/>
      <c r="H83" s="72"/>
      <c r="I83" s="72"/>
      <c r="J83" s="72" t="s">
        <v>91</v>
      </c>
      <c r="K83" s="57">
        <f>RSET</f>
        <v>30</v>
      </c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56"/>
    </row>
    <row r="84" spans="2:58" s="42" customFormat="1" ht="36" hidden="1" customHeight="1" x14ac:dyDescent="0.3">
      <c r="B84" s="59" t="s">
        <v>78</v>
      </c>
      <c r="C84" s="57">
        <f>dV_p</f>
        <v>5</v>
      </c>
      <c r="D84" s="72"/>
      <c r="E84" s="72"/>
      <c r="F84" s="72" t="s">
        <v>65</v>
      </c>
      <c r="G84" s="72">
        <f>(500/fc_to_fsw)*Vref*gm_EA*RCOMP/PI()/fsw/Vout/Rcsa</f>
        <v>90.027038516627684</v>
      </c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56"/>
    </row>
    <row r="85" spans="2:58" s="42" customFormat="1" hidden="1" x14ac:dyDescent="0.3">
      <c r="B85" s="55" t="s">
        <v>9</v>
      </c>
      <c r="C85" s="72">
        <f>Vout*dV_p/100</f>
        <v>0.16500000000000001</v>
      </c>
      <c r="D85" s="72"/>
      <c r="E85" s="72"/>
      <c r="F85" s="72" t="s">
        <v>72</v>
      </c>
      <c r="G85" s="72">
        <f>(dI+I_ripple/2)^2*L/2/dV/Vout</f>
        <v>10.511837121212121</v>
      </c>
      <c r="H85" s="72"/>
      <c r="I85" s="72"/>
      <c r="J85" s="62" t="s">
        <v>92</v>
      </c>
      <c r="K85" s="57">
        <f>Co</f>
        <v>100</v>
      </c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56"/>
    </row>
    <row r="86" spans="2:58" s="42" customFormat="1" hidden="1" x14ac:dyDescent="0.3">
      <c r="B86" s="55" t="s">
        <v>10</v>
      </c>
      <c r="C86" s="72">
        <f>gm_EA</f>
        <v>14</v>
      </c>
      <c r="D86" s="72"/>
      <c r="E86" s="72"/>
      <c r="F86" s="72" t="s">
        <v>71</v>
      </c>
      <c r="G86" s="72">
        <f>(dI+I_ripple/2)^2*L/2/dV/(Vin-Vout)</f>
        <v>1.6758001207729469</v>
      </c>
      <c r="H86" s="72"/>
      <c r="I86" s="72"/>
      <c r="J86" s="72" t="s">
        <v>29</v>
      </c>
      <c r="K86" s="57">
        <f>C_ESR</f>
        <v>1</v>
      </c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56"/>
    </row>
    <row r="87" spans="2:58" s="42" customFormat="1" ht="41.4" hidden="1" x14ac:dyDescent="0.3">
      <c r="B87" s="59" t="s">
        <v>80</v>
      </c>
      <c r="C87" s="57">
        <f>dI_p</f>
        <v>20</v>
      </c>
      <c r="D87" s="72"/>
      <c r="E87" s="72"/>
      <c r="F87" s="72" t="s">
        <v>66</v>
      </c>
      <c r="G87" s="57">
        <f>MAX(G84:G86)</f>
        <v>90.027038516627684</v>
      </c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56"/>
    </row>
    <row r="88" spans="2:58" s="42" customFormat="1" hidden="1" x14ac:dyDescent="0.3">
      <c r="B88" s="55" t="s">
        <v>13</v>
      </c>
      <c r="C88" s="72">
        <f>Iout_Max*dI_p/100</f>
        <v>1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56"/>
    </row>
    <row r="89" spans="2:58" s="42" customFormat="1" hidden="1" x14ac:dyDescent="0.3">
      <c r="B89" s="55" t="s">
        <v>11</v>
      </c>
      <c r="C89" s="72">
        <f>RCOMP</f>
        <v>0.5</v>
      </c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56"/>
    </row>
    <row r="90" spans="2:58" s="42" customFormat="1" ht="43.95" hidden="1" customHeight="1" x14ac:dyDescent="0.3">
      <c r="B90" s="59" t="s">
        <v>86</v>
      </c>
      <c r="C90" s="72">
        <f>fc_to_fsw</f>
        <v>0.1</v>
      </c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56"/>
    </row>
    <row r="91" spans="2:58" s="42" customFormat="1" hidden="1" x14ac:dyDescent="0.3">
      <c r="B91" s="55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56"/>
    </row>
    <row r="92" spans="2:58" s="42" customFormat="1" hidden="1" x14ac:dyDescent="0.3">
      <c r="B92" s="55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56"/>
    </row>
    <row r="93" spans="2:58" s="42" customFormat="1" ht="27.6" hidden="1" x14ac:dyDescent="0.3">
      <c r="B93" s="59" t="s">
        <v>97</v>
      </c>
      <c r="C93" s="72">
        <f>t_ss</f>
        <v>2</v>
      </c>
      <c r="D93" s="72"/>
      <c r="E93" s="72"/>
      <c r="F93" s="72" t="s">
        <v>102</v>
      </c>
      <c r="G93" s="72">
        <f>(0.000005*t_ss*0.001)/Vref*1000000000</f>
        <v>12.5</v>
      </c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56"/>
    </row>
    <row r="94" spans="2:58" s="42" customFormat="1" hidden="1" x14ac:dyDescent="0.3">
      <c r="B94" s="55" t="s">
        <v>98</v>
      </c>
      <c r="C94" s="72">
        <f>t_delay</f>
        <v>0.5</v>
      </c>
      <c r="D94" s="72"/>
      <c r="E94" s="72"/>
      <c r="F94" s="72" t="s">
        <v>103</v>
      </c>
      <c r="G94" s="72">
        <f>(0.000005*t_delay*0.001)/C95*1000000000</f>
        <v>2.0833333333333335</v>
      </c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56"/>
    </row>
    <row r="95" spans="2:58" s="42" customFormat="1" hidden="1" x14ac:dyDescent="0.3">
      <c r="B95" s="55" t="s">
        <v>101</v>
      </c>
      <c r="C95" s="72">
        <v>1.2</v>
      </c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56"/>
    </row>
    <row r="96" spans="2:58" s="42" customFormat="1" hidden="1" x14ac:dyDescent="0.3">
      <c r="B96" s="55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56"/>
    </row>
    <row r="97" spans="2:58" s="42" customFormat="1" ht="14.4" hidden="1" x14ac:dyDescent="0.3">
      <c r="B97" s="55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63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56"/>
    </row>
    <row r="98" spans="2:58" s="42" customFormat="1" hidden="1" x14ac:dyDescent="0.3">
      <c r="B98" s="55" t="s">
        <v>67</v>
      </c>
      <c r="C98" s="57">
        <f>Fstart</f>
        <v>100</v>
      </c>
      <c r="D98" s="72"/>
      <c r="E98" s="72"/>
      <c r="F98" s="72" t="s">
        <v>16</v>
      </c>
      <c r="G98" s="72">
        <f>PI()*fsw*1000</f>
        <v>1570796.3267948965</v>
      </c>
      <c r="H98" s="72"/>
      <c r="I98" s="72"/>
      <c r="J98" s="72" t="s">
        <v>31</v>
      </c>
      <c r="K98" s="72">
        <f>1/SQRT(L*10^-6*Co*10^-6)</f>
        <v>55048.188256318026</v>
      </c>
      <c r="L98" s="72"/>
      <c r="M98" s="72"/>
      <c r="N98" s="72" t="s">
        <v>40</v>
      </c>
      <c r="O98" s="72">
        <f>1/((Vin/(60*RSET*10^3*10*3*10^-12))*(T*10^-6))</f>
        <v>1.125</v>
      </c>
      <c r="P98" s="72"/>
      <c r="Q98" s="72"/>
      <c r="R98" s="72" t="s">
        <v>11</v>
      </c>
      <c r="S98" s="57">
        <v>0.5</v>
      </c>
      <c r="T98" s="72"/>
      <c r="U98" s="72"/>
      <c r="V98" s="72" t="s">
        <v>73</v>
      </c>
      <c r="W98" s="57">
        <f>Rfb_lower*(Vout/Vref-1)</f>
        <v>62.499999999999986</v>
      </c>
      <c r="X98" s="72"/>
      <c r="Y98" s="72"/>
      <c r="Z98" s="72" t="s">
        <v>82</v>
      </c>
      <c r="AA98" s="64">
        <f>Cff</f>
        <v>1E-4</v>
      </c>
      <c r="AB98" s="72"/>
      <c r="AC98" s="72"/>
      <c r="AD98" s="72" t="s">
        <v>79</v>
      </c>
      <c r="AE98" s="72">
        <f>((Vref/Vout)*gm_EA*10^-6*RCOMP*10^6*(1/Rcsa))/(2*PI()*Co*10^-6)/1000</f>
        <v>45.013519258313842</v>
      </c>
      <c r="AF98" s="72"/>
      <c r="AG98" s="72" t="s">
        <v>58</v>
      </c>
      <c r="AH98" s="72">
        <f>LOOKUP(0,BB111:BB311,AZ111:AZ311)-(-180)</f>
        <v>75.499393368654211</v>
      </c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56"/>
    </row>
    <row r="99" spans="2:58" s="42" customFormat="1" hidden="1" x14ac:dyDescent="0.3">
      <c r="B99" s="55" t="s">
        <v>68</v>
      </c>
      <c r="C99" s="57">
        <f>Fstop</f>
        <v>1000000</v>
      </c>
      <c r="D99" s="72"/>
      <c r="E99" s="72"/>
      <c r="F99" s="72" t="s">
        <v>17</v>
      </c>
      <c r="G99" s="72">
        <f>-2/PI()</f>
        <v>-0.63661977236758138</v>
      </c>
      <c r="H99" s="72"/>
      <c r="I99" s="72"/>
      <c r="J99" s="72" t="s">
        <v>32</v>
      </c>
      <c r="K99" s="72">
        <f>Ro*SQRT(Co/L)</f>
        <v>3.6331804249169894</v>
      </c>
      <c r="L99" s="72"/>
      <c r="M99" s="72"/>
      <c r="N99" s="72"/>
      <c r="O99" s="72"/>
      <c r="P99" s="72"/>
      <c r="Q99" s="72"/>
      <c r="R99" s="72" t="s">
        <v>41</v>
      </c>
      <c r="S99" s="57">
        <v>100</v>
      </c>
      <c r="T99" s="72"/>
      <c r="U99" s="72"/>
      <c r="V99" s="72" t="s">
        <v>74</v>
      </c>
      <c r="W99" s="57">
        <f>Rfb_lower</f>
        <v>20</v>
      </c>
      <c r="X99" s="72"/>
      <c r="Y99" s="72"/>
      <c r="Z99" s="72"/>
      <c r="AA99" s="65"/>
      <c r="AB99" s="72"/>
      <c r="AC99" s="72"/>
      <c r="AD99" s="72" t="s">
        <v>56</v>
      </c>
      <c r="AE99" s="72">
        <f>LOOKUP(0,BB111:BB311,C111:C311)/1000</f>
        <v>43.651583224016619</v>
      </c>
      <c r="AF99" s="72"/>
      <c r="AG99" s="72" t="s">
        <v>59</v>
      </c>
      <c r="AH99" s="72">
        <f>0-LOOKUP(0,BC111:BC311,AY111:AY311)</f>
        <v>21.577348797905902</v>
      </c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56"/>
    </row>
    <row r="100" spans="2:58" s="42" customFormat="1" hidden="1" x14ac:dyDescent="0.3">
      <c r="B100" s="55" t="s">
        <v>69</v>
      </c>
      <c r="C100" s="72">
        <v>200</v>
      </c>
      <c r="D100" s="72"/>
      <c r="E100" s="72"/>
      <c r="F100" s="72"/>
      <c r="G100" s="72"/>
      <c r="H100" s="72"/>
      <c r="I100" s="72"/>
      <c r="J100" s="72" t="s">
        <v>33</v>
      </c>
      <c r="K100" s="72">
        <f>1/(C_ESR*10^-3*Co*10^-6)</f>
        <v>10000000</v>
      </c>
      <c r="L100" s="72"/>
      <c r="M100" s="72"/>
      <c r="N100" s="72"/>
      <c r="O100" s="72"/>
      <c r="P100" s="72"/>
      <c r="Q100" s="72"/>
      <c r="R100" s="72" t="s">
        <v>10</v>
      </c>
      <c r="S100" s="57">
        <v>14</v>
      </c>
      <c r="T100" s="72"/>
      <c r="U100" s="72"/>
      <c r="V100" s="72" t="s">
        <v>54</v>
      </c>
      <c r="W100" s="72">
        <f>W99/(W98+W99)</f>
        <v>0.24242424242424246</v>
      </c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56"/>
    </row>
    <row r="101" spans="2:58" s="42" customFormat="1" hidden="1" x14ac:dyDescent="0.3">
      <c r="B101" s="55" t="s">
        <v>14</v>
      </c>
      <c r="C101" s="57">
        <f>LOG(Fstop/Fstart,10)/Fstep</f>
        <v>0.02</v>
      </c>
      <c r="D101" s="72"/>
      <c r="E101" s="72"/>
      <c r="F101" s="72"/>
      <c r="G101" s="72"/>
      <c r="H101" s="72"/>
      <c r="I101" s="72"/>
      <c r="J101" s="72" t="s">
        <v>37</v>
      </c>
      <c r="K101" s="72">
        <f>1/(Co*10^-6*(Ro+C_ESR*0.001))</f>
        <v>15128.593040847205</v>
      </c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56"/>
    </row>
    <row r="102" spans="2:58" s="42" customFormat="1" hidden="1" x14ac:dyDescent="0.3">
      <c r="B102" s="55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56"/>
    </row>
    <row r="103" spans="2:58" s="42" customFormat="1" hidden="1" x14ac:dyDescent="0.3">
      <c r="B103" s="55"/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56"/>
    </row>
    <row r="104" spans="2:58" s="42" customFormat="1" hidden="1" x14ac:dyDescent="0.3">
      <c r="B104" s="55"/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56"/>
    </row>
    <row r="105" spans="2:58" s="42" customFormat="1" hidden="1" x14ac:dyDescent="0.3">
      <c r="B105" s="55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1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56"/>
    </row>
    <row r="106" spans="2:58" s="42" customFormat="1" hidden="1" x14ac:dyDescent="0.3">
      <c r="B106" s="55"/>
      <c r="C106" s="72"/>
      <c r="D106" s="72"/>
      <c r="E106" s="71" t="s">
        <v>19</v>
      </c>
      <c r="F106" s="71"/>
      <c r="G106" s="72"/>
      <c r="H106" s="72"/>
      <c r="I106" s="72"/>
      <c r="J106" s="72"/>
      <c r="K106" s="72"/>
      <c r="L106" s="72"/>
      <c r="M106" s="72"/>
      <c r="N106" s="73" t="s">
        <v>27</v>
      </c>
      <c r="O106" s="73"/>
      <c r="P106" s="72"/>
      <c r="Q106" s="72"/>
      <c r="R106" s="72"/>
      <c r="S106" s="72"/>
      <c r="T106" s="72"/>
      <c r="U106" s="73" t="s">
        <v>36</v>
      </c>
      <c r="V106" s="73"/>
      <c r="W106" s="72"/>
      <c r="X106" s="72"/>
      <c r="Y106" s="72"/>
      <c r="Z106" s="72"/>
      <c r="AA106" s="72"/>
      <c r="AB106" s="73" t="s">
        <v>42</v>
      </c>
      <c r="AC106" s="71"/>
      <c r="AD106" s="71"/>
      <c r="AE106" s="71"/>
      <c r="AF106" s="73" t="s">
        <v>81</v>
      </c>
      <c r="AG106" s="71"/>
      <c r="AH106" s="71"/>
      <c r="AI106" s="71"/>
      <c r="AJ106" s="71"/>
      <c r="AK106" s="72"/>
      <c r="AL106" s="72"/>
      <c r="AM106" s="73" t="s">
        <v>45</v>
      </c>
      <c r="AN106" s="72"/>
      <c r="AO106" s="72"/>
      <c r="AP106" s="72"/>
      <c r="AQ106" s="72"/>
      <c r="AR106" s="72"/>
      <c r="AS106" s="73" t="s">
        <v>50</v>
      </c>
      <c r="AT106" s="72"/>
      <c r="AU106" s="72"/>
      <c r="AV106" s="72"/>
      <c r="AW106" s="72"/>
      <c r="AX106" s="72"/>
      <c r="AY106" s="72"/>
      <c r="AZ106" s="73" t="s">
        <v>55</v>
      </c>
      <c r="BA106" s="74" t="s">
        <v>70</v>
      </c>
      <c r="BB106" s="74"/>
      <c r="BC106" s="72"/>
      <c r="BD106" s="72"/>
      <c r="BE106" s="72"/>
      <c r="BF106" s="56"/>
    </row>
    <row r="107" spans="2:58" s="42" customFormat="1" hidden="1" x14ac:dyDescent="0.3">
      <c r="B107" s="55"/>
      <c r="C107" s="72"/>
      <c r="D107" s="72"/>
      <c r="E107" s="71"/>
      <c r="F107" s="71"/>
      <c r="G107" s="72"/>
      <c r="H107" s="72"/>
      <c r="I107" s="72"/>
      <c r="J107" s="72"/>
      <c r="K107" s="72"/>
      <c r="L107" s="72"/>
      <c r="M107" s="72"/>
      <c r="N107" s="73"/>
      <c r="O107" s="73"/>
      <c r="P107" s="72"/>
      <c r="Q107" s="72"/>
      <c r="R107" s="72"/>
      <c r="S107" s="72"/>
      <c r="T107" s="72"/>
      <c r="U107" s="73"/>
      <c r="V107" s="73"/>
      <c r="W107" s="72"/>
      <c r="X107" s="72"/>
      <c r="Y107" s="72"/>
      <c r="Z107" s="72"/>
      <c r="AA107" s="72"/>
      <c r="AB107" s="73"/>
      <c r="AC107" s="71"/>
      <c r="AD107" s="71"/>
      <c r="AE107" s="71"/>
      <c r="AF107" s="73"/>
      <c r="AG107" s="71"/>
      <c r="AH107" s="72"/>
      <c r="AI107" s="71"/>
      <c r="AJ107" s="71"/>
      <c r="AK107" s="72"/>
      <c r="AL107" s="72"/>
      <c r="AM107" s="73"/>
      <c r="AN107" s="72"/>
      <c r="AO107" s="72"/>
      <c r="AP107" s="72"/>
      <c r="AQ107" s="72"/>
      <c r="AR107" s="72"/>
      <c r="AS107" s="73"/>
      <c r="AT107" s="72"/>
      <c r="AU107" s="72"/>
      <c r="AV107" s="72"/>
      <c r="AW107" s="72"/>
      <c r="AX107" s="72"/>
      <c r="AY107" s="72"/>
      <c r="AZ107" s="73"/>
      <c r="BA107" s="74"/>
      <c r="BB107" s="74"/>
      <c r="BC107" s="72"/>
      <c r="BD107" s="72"/>
      <c r="BE107" s="72"/>
      <c r="BF107" s="56"/>
    </row>
    <row r="108" spans="2:58" s="42" customFormat="1" hidden="1" x14ac:dyDescent="0.3">
      <c r="B108" s="55"/>
      <c r="C108" s="72"/>
      <c r="D108" s="72"/>
      <c r="E108" s="72"/>
      <c r="F108" s="71"/>
      <c r="G108" s="71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56"/>
    </row>
    <row r="109" spans="2:58" s="42" customFormat="1" hidden="1" x14ac:dyDescent="0.3">
      <c r="B109" s="55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56"/>
    </row>
    <row r="110" spans="2:58" s="42" customFormat="1" hidden="1" x14ac:dyDescent="0.3">
      <c r="B110" s="67" t="s">
        <v>14</v>
      </c>
      <c r="C110" s="71" t="s">
        <v>15</v>
      </c>
      <c r="D110" s="71" t="s">
        <v>18</v>
      </c>
      <c r="E110" s="71" t="s">
        <v>20</v>
      </c>
      <c r="F110" s="71" t="s">
        <v>21</v>
      </c>
      <c r="G110" s="71" t="s">
        <v>22</v>
      </c>
      <c r="H110" s="71" t="s">
        <v>23</v>
      </c>
      <c r="I110" s="71" t="s">
        <v>24</v>
      </c>
      <c r="J110" s="72"/>
      <c r="K110" s="72"/>
      <c r="L110" s="72"/>
      <c r="M110" s="71" t="s">
        <v>28</v>
      </c>
      <c r="N110" s="71" t="s">
        <v>30</v>
      </c>
      <c r="O110" s="71" t="s">
        <v>34</v>
      </c>
      <c r="P110" s="71" t="s">
        <v>35</v>
      </c>
      <c r="Q110" s="72"/>
      <c r="R110" s="72"/>
      <c r="S110" s="72"/>
      <c r="T110" s="71" t="s">
        <v>28</v>
      </c>
      <c r="U110" s="71" t="s">
        <v>30</v>
      </c>
      <c r="V110" s="71" t="s">
        <v>34</v>
      </c>
      <c r="W110" s="71" t="s">
        <v>38</v>
      </c>
      <c r="X110" s="72"/>
      <c r="Y110" s="72"/>
      <c r="Z110" s="72"/>
      <c r="AA110" s="71" t="s">
        <v>46</v>
      </c>
      <c r="AB110" s="71" t="s">
        <v>43</v>
      </c>
      <c r="AC110" s="71" t="s">
        <v>44</v>
      </c>
      <c r="AD110" s="71"/>
      <c r="AE110" s="71" t="s">
        <v>83</v>
      </c>
      <c r="AF110" s="71" t="s">
        <v>84</v>
      </c>
      <c r="AG110" s="71" t="s">
        <v>43</v>
      </c>
      <c r="AH110" s="71" t="s">
        <v>44</v>
      </c>
      <c r="AI110" s="71"/>
      <c r="AJ110" s="71"/>
      <c r="AK110" s="72"/>
      <c r="AL110" s="71" t="s">
        <v>47</v>
      </c>
      <c r="AM110" s="71" t="s">
        <v>48</v>
      </c>
      <c r="AN110" s="71" t="s">
        <v>49</v>
      </c>
      <c r="AO110" s="72"/>
      <c r="AP110" s="72"/>
      <c r="AQ110" s="72"/>
      <c r="AR110" s="71" t="s">
        <v>51</v>
      </c>
      <c r="AS110" s="71" t="s">
        <v>52</v>
      </c>
      <c r="AT110" s="71" t="s">
        <v>53</v>
      </c>
      <c r="AU110" s="72"/>
      <c r="AV110" s="72"/>
      <c r="AW110" s="72"/>
      <c r="AX110" s="71" t="s">
        <v>61</v>
      </c>
      <c r="AY110" s="71" t="s">
        <v>62</v>
      </c>
      <c r="AZ110" s="71" t="s">
        <v>63</v>
      </c>
      <c r="BA110" s="71" t="s">
        <v>64</v>
      </c>
      <c r="BB110" s="72" t="s">
        <v>57</v>
      </c>
      <c r="BC110" s="72" t="s">
        <v>60</v>
      </c>
      <c r="BD110" s="72"/>
      <c r="BE110" s="72"/>
      <c r="BF110" s="56"/>
    </row>
    <row r="111" spans="2:58" s="42" customFormat="1" hidden="1" x14ac:dyDescent="0.3">
      <c r="B111" s="55">
        <v>0</v>
      </c>
      <c r="C111" s="72">
        <f t="shared" ref="C111:C174" si="0">Fstart*10^(Step*B111)</f>
        <v>100</v>
      </c>
      <c r="D111" s="72" t="str">
        <f>COMPLEX(0,2*PI()*C111,"j")</f>
        <v>628.318530717959j</v>
      </c>
      <c r="E111" s="72">
        <f t="shared" ref="E111:E174" si="1">(IMPRODUCT(D111,D111))/wn^2 + 1</f>
        <v>0.99999983999999997</v>
      </c>
      <c r="F111" s="72" t="str">
        <f t="shared" ref="F111:F174" si="2">IMDIV(D111,wn*Qn)</f>
        <v>-0.000628318530717959j</v>
      </c>
      <c r="G111" s="72" t="str">
        <f t="shared" ref="G111:G174" si="3">IMSUM(E111,F111)</f>
        <v>0.99999984-0.000628318530717959j</v>
      </c>
      <c r="H111" s="72">
        <f t="shared" ref="H111:H174" si="4">20*LOG(IMABS(G111),10)</f>
        <v>3.2478364858347952E-7</v>
      </c>
      <c r="I111" s="72">
        <f t="shared" ref="I111:I174" si="5">(IMARGUMENT(G111)*(180/PI()))</f>
        <v>-3.6000001022589684E-2</v>
      </c>
      <c r="J111" s="72"/>
      <c r="K111" s="72"/>
      <c r="L111" s="72"/>
      <c r="M111" s="72">
        <f t="shared" ref="M111:M174" si="6">Vin/Ro</f>
        <v>36.363636363636367</v>
      </c>
      <c r="N111" s="72" t="str">
        <f t="shared" ref="N111:N174" si="7">IMSUM(1,IMDIV(D111,wz))</f>
        <v>1+0.0415318548804571j</v>
      </c>
      <c r="O111" s="72" t="str">
        <f t="shared" ref="O111:O174" si="8">IMSUM((IMPRODUCT(D111,D111))/wo^2 + 1, IMDIV(D111,Qp*wo))</f>
        <v>0.999869721221906+0.0031415926535898j</v>
      </c>
      <c r="P111" s="72" t="str">
        <f>IMPRODUCT(M111,IMDIV(N111,O111))</f>
        <v>36.3727611371818+1.39616275957925j</v>
      </c>
      <c r="Q111" s="72"/>
      <c r="R111" s="72"/>
      <c r="S111" s="72"/>
      <c r="T111" s="72">
        <f t="shared" ref="T111:T174" si="9">Vin</f>
        <v>24</v>
      </c>
      <c r="U111" s="72" t="str">
        <f t="shared" ref="U111:U174" si="10">IMSUM(1,IMDIV(D111,wesr))</f>
        <v>1+0.0000628318530717959j</v>
      </c>
      <c r="V111" s="72" t="str">
        <f t="shared" ref="V111:V174" si="11">IMSUM((IMPRODUCT(D111,D111))/wo^2 + 1, IMDIV(D111,Qp*wo))</f>
        <v>0.999869721221906+0.0031415926535898j</v>
      </c>
      <c r="W111" s="72" t="str">
        <f>IMPRODUCT(T111,IMDIV(U111,V111))</f>
        <v>24.0028948758986-0.0739089825052193j</v>
      </c>
      <c r="X111" s="72"/>
      <c r="Y111" s="72"/>
      <c r="Z111" s="72"/>
      <c r="AA111" s="72" t="str">
        <f t="shared" ref="AA111:AA174" si="12">IMPRODUCT(gm_EA*10^-6,IMSUM(RCOMP*10^6,IMDIV(1,IMPRODUCT(D111,CCOMP*10^-12))))</f>
        <v>7-222.816920328653j</v>
      </c>
      <c r="AB111" s="72">
        <f t="shared" ref="AB111:AB174" si="13">20*LOG(IMABS(AA111),10)</f>
        <v>46.963247547311589</v>
      </c>
      <c r="AC111" s="72">
        <f t="shared" ref="AC111:AC174" si="14">(IMARGUMENT(AA111)*(180/PI()))</f>
        <v>-88.200591825838359</v>
      </c>
      <c r="AD111" s="72"/>
      <c r="AE111" s="72" t="str">
        <f t="shared" ref="AE111:AE174" si="15">IMDIV(Rfb_upper*1000,IMSUM(IMPRODUCT(D111,Rfb_upper*1000,Cff*0.000000000001),1))</f>
        <v>62500-0.000245436926061702j</v>
      </c>
      <c r="AF111" s="72" t="str">
        <f t="shared" ref="AF111:AF174" si="16">IMDIV(Rfb_lower*1000,IMSUM(AE111,Rfb_lower*1000))</f>
        <v>0.242424242424242+7.21210434708399E-10j</v>
      </c>
      <c r="AG111" s="72">
        <f>20*LOG(IMABS(AF111),10)</f>
        <v>-12.308479057718891</v>
      </c>
      <c r="AH111" s="72">
        <f>(IMARGUMENT(AF111)*(180/PI()))</f>
        <v>1.704545454545454E-7</v>
      </c>
      <c r="AI111" s="72"/>
      <c r="AJ111" s="72"/>
      <c r="AK111" s="72"/>
      <c r="AL111" s="72" t="str">
        <f t="shared" ref="AL111:AL174" si="17">IMPRODUCT(Fm,Rcsa,P111,G111)</f>
        <v>2.45522019729198+0.0926983478041204j</v>
      </c>
      <c r="AM111" s="72">
        <f>20*LOG(IMABS(AL111),10)</f>
        <v>7.8079953618901996</v>
      </c>
      <c r="AN111" s="72">
        <f>(IMARGUMENT(AL111)*(180/PI()))</f>
        <v>2.1622103657008584</v>
      </c>
      <c r="AO111" s="72"/>
      <c r="AP111" s="72"/>
      <c r="AQ111" s="72"/>
      <c r="AR111" s="72" t="str">
        <f t="shared" ref="AR111:AR174" si="18">IMPRODUCT(AF111,Fm,W111,AA111)</f>
        <v>41.3323931392914-1458.75503935822j</v>
      </c>
      <c r="AS111" s="72">
        <f>20*LOG(IMABS(AR111),10)</f>
        <v>63.283132576617518</v>
      </c>
      <c r="AT111" s="72">
        <f>(IMARGUMENT(AR111)*(180/PI()))</f>
        <v>-88.377014516219816</v>
      </c>
      <c r="AU111" s="72"/>
      <c r="AV111" s="72"/>
      <c r="AW111" s="72"/>
      <c r="AX111" s="72" t="str">
        <f>IMDIV(AR111,IMSUM(1,AL111))</f>
        <v>0.635159363228171-422.205773954761j</v>
      </c>
      <c r="AY111" s="72">
        <f>20*LOG(IMABS(AX111),10)</f>
        <v>52.510493194577286</v>
      </c>
      <c r="AZ111" s="72">
        <f>(IMARGUMENT(AX111)*(180/PI()))</f>
        <v>-89.913805244687609</v>
      </c>
      <c r="BA111" s="72">
        <f t="shared" ref="BA111:BA174" si="19">(IMARGUMENT(IMPRODUCT(-1,AX111))*(180/PI()))</f>
        <v>90.086194755312391</v>
      </c>
      <c r="BB111" s="72">
        <f>0-AY111</f>
        <v>-52.510493194577286</v>
      </c>
      <c r="BC111" s="72">
        <f>-BA111</f>
        <v>-90.086194755312391</v>
      </c>
      <c r="BD111" s="72"/>
      <c r="BE111" s="72"/>
      <c r="BF111" s="56"/>
    </row>
    <row r="112" spans="2:58" s="42" customFormat="1" hidden="1" x14ac:dyDescent="0.3">
      <c r="B112" s="55">
        <v>1</v>
      </c>
      <c r="C112" s="72">
        <f t="shared" si="0"/>
        <v>104.71285480508996</v>
      </c>
      <c r="D112" s="72" t="str">
        <f t="shared" ref="D112:D175" si="20">COMPLEX(0,2*PI()*C112,"j")</f>
        <v>657.930270784171j</v>
      </c>
      <c r="E112" s="72">
        <f t="shared" si="1"/>
        <v>0.99999982456348857</v>
      </c>
      <c r="F112" s="72" t="str">
        <f t="shared" si="2"/>
        <v>-0.000657930270784171j</v>
      </c>
      <c r="G112" s="72" t="str">
        <f t="shared" si="3"/>
        <v>0.999999824563489-0.000657930270784171j</v>
      </c>
      <c r="H112" s="72">
        <f t="shared" si="4"/>
        <v>3.5611820318330749E-7</v>
      </c>
      <c r="I112" s="72">
        <f t="shared" si="5"/>
        <v>-3.7696628903922384E-2</v>
      </c>
      <c r="J112" s="72"/>
      <c r="K112" s="72"/>
      <c r="L112" s="72"/>
      <c r="M112" s="72">
        <f t="shared" si="6"/>
        <v>36.363636363636367</v>
      </c>
      <c r="N112" s="72" t="str">
        <f t="shared" si="7"/>
        <v>1+0.0434891908988337j</v>
      </c>
      <c r="O112" s="72" t="str">
        <f t="shared" si="8"/>
        <v>0.999857152160399+0.00328965135392086j</v>
      </c>
      <c r="P112" s="72" t="str">
        <f t="shared" ref="P112:P175" si="21">IMPRODUCT(M112,IMDIV(N112,O112))</f>
        <v>36.3736416555815+1.46197736438268j</v>
      </c>
      <c r="Q112" s="72"/>
      <c r="R112" s="72"/>
      <c r="S112" s="72"/>
      <c r="T112" s="72">
        <f t="shared" si="9"/>
        <v>24</v>
      </c>
      <c r="U112" s="72" t="str">
        <f t="shared" si="10"/>
        <v>1+0.0000657930270784171j</v>
      </c>
      <c r="V112" s="72" t="str">
        <f t="shared" si="11"/>
        <v>0.999857152160399+0.00328965135392086j</v>
      </c>
      <c r="W112" s="72" t="str">
        <f t="shared" ref="W112:W175" si="22">IMPRODUCT(T112,IMDIV(U112,V112))</f>
        <v>24.0031742019809-0.07739409744168j</v>
      </c>
      <c r="X112" s="72"/>
      <c r="Y112" s="72"/>
      <c r="Z112" s="72"/>
      <c r="AA112" s="72" t="str">
        <f t="shared" si="12"/>
        <v>7-212.788506953994j</v>
      </c>
      <c r="AB112" s="72">
        <f t="shared" si="13"/>
        <v>46.563660655835299</v>
      </c>
      <c r="AC112" s="72">
        <f t="shared" si="14"/>
        <v>-88.115848081700705</v>
      </c>
      <c r="AD112" s="72"/>
      <c r="AE112" s="72" t="str">
        <f t="shared" si="15"/>
        <v>62500-0.000257004012025067j</v>
      </c>
      <c r="AF112" s="72" t="str">
        <f t="shared" si="16"/>
        <v>0.242424242424242+7.55200035335367E-10j</v>
      </c>
      <c r="AG112" s="72">
        <f t="shared" ref="AG112:AG175" si="23">20*LOG(IMABS(AF112),10)</f>
        <v>-12.308479057718891</v>
      </c>
      <c r="AH112" s="72">
        <f t="shared" ref="AH112:AH175" si="24">(IMARGUMENT(AF112)*(180/PI()))</f>
        <v>1.7848782069049489E-7</v>
      </c>
      <c r="AI112" s="72"/>
      <c r="AJ112" s="72"/>
      <c r="AK112" s="72"/>
      <c r="AL112" s="72" t="str">
        <f t="shared" si="17"/>
        <v>2.4552853078599+0.0970680906896361j</v>
      </c>
      <c r="AM112" s="72">
        <f t="shared" ref="AM112:AM175" si="25">20*LOG(IMABS(AL112),10)</f>
        <v>7.8088218697302736</v>
      </c>
      <c r="AN112" s="72">
        <f t="shared" ref="AN112:AN175" si="26">(IMARGUMENT(AL112)*(180/PI()))</f>
        <v>2.263971969043661</v>
      </c>
      <c r="AO112" s="72"/>
      <c r="AP112" s="72"/>
      <c r="AQ112" s="72"/>
      <c r="AR112" s="72" t="str">
        <f t="shared" si="18"/>
        <v>41.3328166050223-1393.12946149257j</v>
      </c>
      <c r="AS112" s="72">
        <f t="shared" ref="AS112:AS175" si="27">20*LOG(IMABS(AR112),10)</f>
        <v>62.883650737611639</v>
      </c>
      <c r="AT112" s="72">
        <f t="shared" ref="AT112:AT175" si="28">(IMARGUMENT(AR112)*(180/PI()))</f>
        <v>-88.300587627153931</v>
      </c>
      <c r="AU112" s="72"/>
      <c r="AV112" s="72"/>
      <c r="AW112" s="72"/>
      <c r="AX112" s="72" t="str">
        <f t="shared" ref="AX112:AX175" si="29">IMDIV(AR112,IMSUM(1,AL112))</f>
        <v>0.635084623449952-403.205809018213j</v>
      </c>
      <c r="AY112" s="72">
        <f t="shared" ref="AY112:AY175" si="30">20*LOG(IMABS(AX112),10)</f>
        <v>52.110546382362571</v>
      </c>
      <c r="AZ112" s="72">
        <f t="shared" ref="AZ112:AZ175" si="31">(IMARGUMENT(AX112)*(180/PI()))</f>
        <v>-89.909754180986212</v>
      </c>
      <c r="BA112" s="72">
        <f t="shared" si="19"/>
        <v>90.090245819013788</v>
      </c>
      <c r="BB112" s="72">
        <f t="shared" ref="BB112:BB175" si="32">0-AY112</f>
        <v>-52.110546382362571</v>
      </c>
      <c r="BC112" s="72">
        <f t="shared" ref="BC112:BC175" si="33">-BA112</f>
        <v>-90.090245819013788</v>
      </c>
      <c r="BD112" s="72"/>
      <c r="BE112" s="72"/>
      <c r="BF112" s="56"/>
    </row>
    <row r="113" spans="2:58" s="42" customFormat="1" hidden="1" x14ac:dyDescent="0.3">
      <c r="B113" s="55">
        <v>2</v>
      </c>
      <c r="C113" s="72">
        <f t="shared" si="0"/>
        <v>109.64781961431851</v>
      </c>
      <c r="D113" s="72" t="str">
        <f t="shared" si="20"/>
        <v>688.937569164964j</v>
      </c>
      <c r="E113" s="72">
        <f t="shared" si="1"/>
        <v>0.99999980763769047</v>
      </c>
      <c r="F113" s="72" t="str">
        <f t="shared" si="2"/>
        <v>-0.000688937569164964j</v>
      </c>
      <c r="G113" s="72" t="str">
        <f t="shared" si="3"/>
        <v>0.99999980763769-0.000688937569164964j</v>
      </c>
      <c r="H113" s="72">
        <f t="shared" si="4"/>
        <v>3.9047585085347486E-7</v>
      </c>
      <c r="I113" s="72">
        <f t="shared" si="5"/>
        <v>-3.947321640919034E-2</v>
      </c>
      <c r="J113" s="72"/>
      <c r="K113" s="72"/>
      <c r="L113" s="72"/>
      <c r="M113" s="72">
        <f t="shared" si="6"/>
        <v>36.363636363636367</v>
      </c>
      <c r="N113" s="72" t="str">
        <f t="shared" si="7"/>
        <v>1+0.0455387733218041j</v>
      </c>
      <c r="O113" s="72" t="str">
        <f t="shared" si="8"/>
        <v>0.999843370458512+0.00344468784582482j</v>
      </c>
      <c r="P113" s="72" t="str">
        <f t="shared" si="21"/>
        <v>36.374607160556+1.53089600987762j</v>
      </c>
      <c r="Q113" s="72"/>
      <c r="R113" s="72"/>
      <c r="S113" s="72"/>
      <c r="T113" s="72">
        <f t="shared" si="9"/>
        <v>24</v>
      </c>
      <c r="U113" s="72" t="str">
        <f t="shared" si="10"/>
        <v>1+0.0000688937569164964j</v>
      </c>
      <c r="V113" s="72" t="str">
        <f t="shared" si="11"/>
        <v>0.999843370458512+0.00344468784582482j</v>
      </c>
      <c r="W113" s="72" t="str">
        <f t="shared" si="22"/>
        <v>24.0034804837522-0.0810437411578963j</v>
      </c>
      <c r="X113" s="72"/>
      <c r="Y113" s="72"/>
      <c r="Z113" s="72"/>
      <c r="AA113" s="72" t="str">
        <f t="shared" si="12"/>
        <v>7-203.211446531633j</v>
      </c>
      <c r="AB113" s="72">
        <f t="shared" si="13"/>
        <v>46.164113575163377</v>
      </c>
      <c r="AC113" s="72">
        <f t="shared" si="14"/>
        <v>-88.027119331984579</v>
      </c>
      <c r="AD113" s="72"/>
      <c r="AE113" s="72" t="str">
        <f t="shared" si="15"/>
        <v>62500-0.000269116237955064j</v>
      </c>
      <c r="AF113" s="72" t="str">
        <f t="shared" si="16"/>
        <v>0.242424242424242+7.90791516488709E-10j</v>
      </c>
      <c r="AG113" s="72">
        <f t="shared" si="23"/>
        <v>-12.308479057718891</v>
      </c>
      <c r="AH113" s="72">
        <f t="shared" si="24"/>
        <v>1.8689969252440679E-7</v>
      </c>
      <c r="AI113" s="72"/>
      <c r="AJ113" s="72"/>
      <c r="AK113" s="72"/>
      <c r="AL113" s="72" t="str">
        <f t="shared" si="17"/>
        <v>2.45535670272791+0.101643922031922j</v>
      </c>
      <c r="AM113" s="72">
        <f t="shared" si="25"/>
        <v>7.809727981183368</v>
      </c>
      <c r="AN113" s="72">
        <f t="shared" si="26"/>
        <v>2.3705087061739887</v>
      </c>
      <c r="AO113" s="72"/>
      <c r="AP113" s="72"/>
      <c r="AQ113" s="72"/>
      <c r="AR113" s="72" t="str">
        <f t="shared" si="18"/>
        <v>41.3332809344952-1330.45889907023j</v>
      </c>
      <c r="AS113" s="72">
        <f t="shared" si="27"/>
        <v>62.484218846026074</v>
      </c>
      <c r="AT113" s="72">
        <f t="shared" si="28"/>
        <v>-88.220568036089674</v>
      </c>
      <c r="AU113" s="72"/>
      <c r="AV113" s="72"/>
      <c r="AW113" s="72"/>
      <c r="AX113" s="72" t="str">
        <f t="shared" si="29"/>
        <v>0.635002687148088-385.061097218542j</v>
      </c>
      <c r="AY113" s="72">
        <f t="shared" si="30"/>
        <v>51.710604690721674</v>
      </c>
      <c r="AZ113" s="72">
        <f t="shared" si="31"/>
        <v>-89.905513849011129</v>
      </c>
      <c r="BA113" s="72">
        <f t="shared" si="19"/>
        <v>90.094486150988871</v>
      </c>
      <c r="BB113" s="72">
        <f t="shared" si="32"/>
        <v>-51.710604690721674</v>
      </c>
      <c r="BC113" s="72">
        <f t="shared" si="33"/>
        <v>-90.094486150988871</v>
      </c>
      <c r="BD113" s="72"/>
      <c r="BE113" s="72"/>
      <c r="BF113" s="56"/>
    </row>
    <row r="114" spans="2:58" s="42" customFormat="1" hidden="1" x14ac:dyDescent="0.3">
      <c r="B114" s="55">
        <v>3</v>
      </c>
      <c r="C114" s="72">
        <f t="shared" si="0"/>
        <v>114.81536214968828</v>
      </c>
      <c r="D114" s="72" t="str">
        <f t="shared" si="20"/>
        <v>721.406196497425j</v>
      </c>
      <c r="E114" s="72">
        <f t="shared" si="1"/>
        <v>0.99999978907892184</v>
      </c>
      <c r="F114" s="72" t="str">
        <f t="shared" si="2"/>
        <v>-0.000721406196497425j</v>
      </c>
      <c r="G114" s="72" t="str">
        <f t="shared" si="3"/>
        <v>0.999999789078922-0.000721406196497425j</v>
      </c>
      <c r="H114" s="72">
        <f t="shared" si="4"/>
        <v>4.2814827552985264E-7</v>
      </c>
      <c r="I114" s="72">
        <f t="shared" si="5"/>
        <v>-4.1333531921639757E-2</v>
      </c>
      <c r="J114" s="72"/>
      <c r="K114" s="72"/>
      <c r="L114" s="72"/>
      <c r="M114" s="72">
        <f t="shared" si="6"/>
        <v>36.363636363636367</v>
      </c>
      <c r="N114" s="72" t="str">
        <f t="shared" si="7"/>
        <v>1+0.0476849495884798j</v>
      </c>
      <c r="O114" s="72" t="str">
        <f t="shared" si="8"/>
        <v>0.999828259122886+0.00360703098248713j</v>
      </c>
      <c r="P114" s="72" t="str">
        <f t="shared" si="21"/>
        <v>36.3756658586905+1.60306532493789j</v>
      </c>
      <c r="Q114" s="72"/>
      <c r="R114" s="72"/>
      <c r="S114" s="72"/>
      <c r="T114" s="72">
        <f t="shared" si="9"/>
        <v>24</v>
      </c>
      <c r="U114" s="72" t="str">
        <f t="shared" si="10"/>
        <v>1+0.0000721406196497425j</v>
      </c>
      <c r="V114" s="72" t="str">
        <f t="shared" si="11"/>
        <v>0.999828259122886+0.00360703098248713j</v>
      </c>
      <c r="W114" s="72" t="str">
        <f t="shared" si="22"/>
        <v>24.003816323227-0.0848657092155538j</v>
      </c>
      <c r="X114" s="72"/>
      <c r="Y114" s="72"/>
      <c r="Z114" s="72"/>
      <c r="AA114" s="72" t="str">
        <f t="shared" si="12"/>
        <v>7-194.065424832402j</v>
      </c>
      <c r="AB114" s="72">
        <f t="shared" si="13"/>
        <v>45.764610137047654</v>
      </c>
      <c r="AC114" s="72">
        <f t="shared" si="14"/>
        <v>-87.934219077316655</v>
      </c>
      <c r="AD114" s="72"/>
      <c r="AE114" s="72" t="str">
        <f t="shared" si="15"/>
        <v>62500-0.000281799295506807j</v>
      </c>
      <c r="AF114" s="72" t="str">
        <f t="shared" si="16"/>
        <v>0.242424242424242+8.28060372471793E-10j</v>
      </c>
      <c r="AG114" s="72">
        <f t="shared" si="23"/>
        <v>-12.308479057718891</v>
      </c>
      <c r="AH114" s="72">
        <f t="shared" si="24"/>
        <v>1.9570800366424213E-7</v>
      </c>
      <c r="AI114" s="72"/>
      <c r="AJ114" s="72"/>
      <c r="AK114" s="72"/>
      <c r="AL114" s="72" t="str">
        <f t="shared" si="17"/>
        <v>2.45543498870994+0.106435576534417j</v>
      </c>
      <c r="AM114" s="72">
        <f t="shared" si="25"/>
        <v>7.8107213487399427</v>
      </c>
      <c r="AN114" s="72">
        <f t="shared" si="26"/>
        <v>2.4820425576225591</v>
      </c>
      <c r="AO114" s="72"/>
      <c r="AP114" s="72"/>
      <c r="AQ114" s="72"/>
      <c r="AR114" s="72" t="str">
        <f t="shared" si="18"/>
        <v>41.3337900718961-1270.61041958531j</v>
      </c>
      <c r="AS114" s="72">
        <f t="shared" si="27"/>
        <v>62.084841711846586</v>
      </c>
      <c r="AT114" s="72">
        <f t="shared" si="28"/>
        <v>-88.136787783078375</v>
      </c>
      <c r="AU114" s="72"/>
      <c r="AV114" s="72"/>
      <c r="AW114" s="72"/>
      <c r="AX114" s="72" t="str">
        <f t="shared" si="29"/>
        <v>0.634912862889662-367.733151123853j</v>
      </c>
      <c r="AY114" s="72">
        <f t="shared" si="30"/>
        <v>51.310668611479933</v>
      </c>
      <c r="AZ114" s="72">
        <f t="shared" si="31"/>
        <v>-89.901075573024798</v>
      </c>
      <c r="BA114" s="72">
        <f t="shared" si="19"/>
        <v>90.098924426975202</v>
      </c>
      <c r="BB114" s="72">
        <f t="shared" si="32"/>
        <v>-51.310668611479933</v>
      </c>
      <c r="BC114" s="72">
        <f t="shared" si="33"/>
        <v>-90.098924426975202</v>
      </c>
      <c r="BD114" s="72"/>
      <c r="BE114" s="72"/>
      <c r="BF114" s="56"/>
    </row>
    <row r="115" spans="2:58" s="42" customFormat="1" hidden="1" x14ac:dyDescent="0.3">
      <c r="B115" s="55">
        <v>4</v>
      </c>
      <c r="C115" s="72">
        <f t="shared" si="0"/>
        <v>120.2264434617413</v>
      </c>
      <c r="D115" s="72" t="str">
        <f t="shared" si="20"/>
        <v>755.40502309327j</v>
      </c>
      <c r="E115" s="72">
        <f t="shared" si="1"/>
        <v>0.9999997687296367</v>
      </c>
      <c r="F115" s="72" t="str">
        <f t="shared" si="2"/>
        <v>-0.00075540502309327j</v>
      </c>
      <c r="G115" s="72" t="str">
        <f t="shared" si="3"/>
        <v>0.999999768729637-0.00075540502309327j</v>
      </c>
      <c r="H115" s="72">
        <f t="shared" si="4"/>
        <v>4.6945526935514542E-7</v>
      </c>
      <c r="I115" s="72">
        <f t="shared" si="5"/>
        <v>-4.3281521423283821E-2</v>
      </c>
      <c r="J115" s="72"/>
      <c r="K115" s="72"/>
      <c r="L115" s="72"/>
      <c r="M115" s="72">
        <f t="shared" si="6"/>
        <v>36.363636363636367</v>
      </c>
      <c r="N115" s="72" t="str">
        <f t="shared" si="7"/>
        <v>1+0.0499322720264651j</v>
      </c>
      <c r="O115" s="72" t="str">
        <f t="shared" si="8"/>
        <v>0.999811689872858+0.00377702511546635j</v>
      </c>
      <c r="P115" s="72" t="str">
        <f t="shared" si="21"/>
        <v>36.3768267497887+1.67863889923017j</v>
      </c>
      <c r="Q115" s="72"/>
      <c r="R115" s="72"/>
      <c r="S115" s="72"/>
      <c r="T115" s="72">
        <f t="shared" si="9"/>
        <v>24</v>
      </c>
      <c r="U115" s="72" t="str">
        <f t="shared" si="10"/>
        <v>1+0.000075540502309327j</v>
      </c>
      <c r="V115" s="72" t="str">
        <f t="shared" si="11"/>
        <v>0.999811689872858+0.00377702511546635j</v>
      </c>
      <c r="W115" s="72" t="str">
        <f t="shared" si="22"/>
        <v>24.0041845737362-0.0888681707323973j</v>
      </c>
      <c r="X115" s="72"/>
      <c r="Y115" s="72"/>
      <c r="Z115" s="72"/>
      <c r="AA115" s="72" t="str">
        <f t="shared" si="12"/>
        <v>7-185.331041918044j</v>
      </c>
      <c r="AB115" s="72">
        <f t="shared" si="13"/>
        <v>45.365154541078319</v>
      </c>
      <c r="AC115" s="72">
        <f t="shared" si="14"/>
        <v>-87.83695222213764</v>
      </c>
      <c r="AD115" s="72"/>
      <c r="AE115" s="72" t="str">
        <f t="shared" si="15"/>
        <v>62500-0.000295080087145809j</v>
      </c>
      <c r="AF115" s="72" t="str">
        <f t="shared" si="16"/>
        <v>0.242424242424242+8.67085655524875E-10j</v>
      </c>
      <c r="AG115" s="72">
        <f t="shared" si="23"/>
        <v>-12.308479057718891</v>
      </c>
      <c r="AH115" s="72">
        <f t="shared" si="24"/>
        <v>2.0493143771887784E-7</v>
      </c>
      <c r="AI115" s="72"/>
      <c r="AJ115" s="72"/>
      <c r="AK115" s="72"/>
      <c r="AL115" s="72" t="str">
        <f t="shared" si="17"/>
        <v>2.45552083126852+0.111453250951784j</v>
      </c>
      <c r="AM115" s="72">
        <f t="shared" si="25"/>
        <v>7.8118103576408675</v>
      </c>
      <c r="AN115" s="72">
        <f t="shared" si="26"/>
        <v>2.5988055137133164</v>
      </c>
      <c r="AO115" s="72"/>
      <c r="AP115" s="72"/>
      <c r="AQ115" s="72"/>
      <c r="AR115" s="72" t="str">
        <f t="shared" si="18"/>
        <v>41.3343483422883-1213.4570765718j</v>
      </c>
      <c r="AS115" s="72">
        <f t="shared" si="27"/>
        <v>61.685524607330855</v>
      </c>
      <c r="AT115" s="72">
        <f t="shared" si="28"/>
        <v>-88.049071193241531</v>
      </c>
      <c r="AU115" s="72"/>
      <c r="AV115" s="72"/>
      <c r="AW115" s="72"/>
      <c r="AX115" s="72" t="str">
        <f t="shared" si="29"/>
        <v>0.634814393113333-351.185215762157j</v>
      </c>
      <c r="AY115" s="72">
        <f t="shared" si="30"/>
        <v>50.910738683469738</v>
      </c>
      <c r="AZ115" s="72">
        <f t="shared" si="31"/>
        <v>-89.896430304434034</v>
      </c>
      <c r="BA115" s="72">
        <f t="shared" si="19"/>
        <v>90.103569695565966</v>
      </c>
      <c r="BB115" s="72">
        <f t="shared" si="32"/>
        <v>-50.910738683469738</v>
      </c>
      <c r="BC115" s="72">
        <f t="shared" si="33"/>
        <v>-90.103569695565966</v>
      </c>
      <c r="BD115" s="72"/>
      <c r="BE115" s="72"/>
      <c r="BF115" s="56"/>
    </row>
    <row r="116" spans="2:58" s="42" customFormat="1" hidden="1" x14ac:dyDescent="0.3">
      <c r="B116" s="55">
        <v>5</v>
      </c>
      <c r="C116" s="72">
        <f t="shared" si="0"/>
        <v>125.89254117941672</v>
      </c>
      <c r="D116" s="72" t="str">
        <f t="shared" si="20"/>
        <v>791.006165022012j</v>
      </c>
      <c r="E116" s="72">
        <f t="shared" si="1"/>
        <v>0.99999974641708922</v>
      </c>
      <c r="F116" s="72" t="str">
        <f t="shared" si="2"/>
        <v>-0.000791006165022012j</v>
      </c>
      <c r="G116" s="72" t="str">
        <f t="shared" si="3"/>
        <v>0.999999746417089-0.000791006165022012j</v>
      </c>
      <c r="H116" s="72">
        <f t="shared" si="4"/>
        <v>5.1474748486742358E-7</v>
      </c>
      <c r="I116" s="72">
        <f t="shared" si="5"/>
        <v>-4.5321316864924355E-2</v>
      </c>
      <c r="J116" s="72"/>
      <c r="K116" s="72"/>
      <c r="L116" s="72"/>
      <c r="M116" s="72">
        <f t="shared" si="6"/>
        <v>36.363636363636367</v>
      </c>
      <c r="N116" s="72" t="str">
        <f t="shared" si="7"/>
        <v>1+0.052285507507955j</v>
      </c>
      <c r="O116" s="72" t="str">
        <f t="shared" si="8"/>
        <v>0.999793522051476+0.00395503082511006j</v>
      </c>
      <c r="P116" s="72" t="str">
        <f t="shared" si="21"/>
        <v>36.3780997037+1.75777761873707j</v>
      </c>
      <c r="Q116" s="72"/>
      <c r="R116" s="72"/>
      <c r="S116" s="72"/>
      <c r="T116" s="72">
        <f t="shared" si="9"/>
        <v>24</v>
      </c>
      <c r="U116" s="72" t="str">
        <f t="shared" si="10"/>
        <v>1+0.0000791006165022012j</v>
      </c>
      <c r="V116" s="72" t="str">
        <f t="shared" si="11"/>
        <v>0.999793522051476+0.00395503082511006j</v>
      </c>
      <c r="W116" s="72" t="str">
        <f t="shared" si="22"/>
        <v>24.0045883642303-0.0930596869017982j</v>
      </c>
      <c r="X116" s="72"/>
      <c r="Y116" s="72"/>
      <c r="Z116" s="72"/>
      <c r="AA116" s="72" t="str">
        <f t="shared" si="12"/>
        <v>7-176.989770991361j</v>
      </c>
      <c r="AB116" s="72">
        <f t="shared" si="13"/>
        <v>44.965751389801774</v>
      </c>
      <c r="AC116" s="72">
        <f t="shared" si="14"/>
        <v>-87.735114698066994</v>
      </c>
      <c r="AD116" s="72"/>
      <c r="AE116" s="72" t="str">
        <f t="shared" si="15"/>
        <v>62500-0.000308986783211723j</v>
      </c>
      <c r="AF116" s="72" t="str">
        <f t="shared" si="16"/>
        <v>0.242424242424242+9.07950143505522E-10j</v>
      </c>
      <c r="AG116" s="72">
        <f t="shared" si="23"/>
        <v>-12.308479057718891</v>
      </c>
      <c r="AH116" s="72">
        <f t="shared" si="24"/>
        <v>2.1458955882855125E-7</v>
      </c>
      <c r="AI116" s="72"/>
      <c r="AJ116" s="72"/>
      <c r="AK116" s="72"/>
      <c r="AL116" s="72" t="str">
        <f t="shared" si="17"/>
        <v>2.45561496019439+0.116707626350367j</v>
      </c>
      <c r="AM116" s="72">
        <f t="shared" si="25"/>
        <v>7.8130041954564264</v>
      </c>
      <c r="AN116" s="72">
        <f t="shared" si="26"/>
        <v>2.7210399799385527</v>
      </c>
      <c r="AO116" s="72"/>
      <c r="AP116" s="72"/>
      <c r="AQ116" s="72"/>
      <c r="AR116" s="72" t="str">
        <f t="shared" si="18"/>
        <v>41.3349604884292-1158.87764033664j</v>
      </c>
      <c r="AS116" s="72">
        <f t="shared" si="27"/>
        <v>61.286273311247641</v>
      </c>
      <c r="AT116" s="72">
        <f t="shared" si="28"/>
        <v>-87.957234542782786</v>
      </c>
      <c r="AU116" s="72"/>
      <c r="AV116" s="72"/>
      <c r="AW116" s="72"/>
      <c r="AX116" s="72" t="str">
        <f t="shared" si="29"/>
        <v>0.634706447866682-335.382190657724j</v>
      </c>
      <c r="AY116" s="72">
        <f t="shared" si="30"/>
        <v>50.510815496976356</v>
      </c>
      <c r="AZ116" s="72">
        <f t="shared" si="31"/>
        <v>-89.891568609513087</v>
      </c>
      <c r="BA116" s="72">
        <f t="shared" si="19"/>
        <v>90.108431390486913</v>
      </c>
      <c r="BB116" s="72">
        <f t="shared" si="32"/>
        <v>-50.510815496976356</v>
      </c>
      <c r="BC116" s="72">
        <f t="shared" si="33"/>
        <v>-90.108431390486913</v>
      </c>
      <c r="BD116" s="72"/>
      <c r="BE116" s="72"/>
      <c r="BF116" s="56"/>
    </row>
    <row r="117" spans="2:58" s="42" customFormat="1" hidden="1" x14ac:dyDescent="0.3">
      <c r="B117" s="55">
        <v>6</v>
      </c>
      <c r="C117" s="72">
        <f t="shared" si="0"/>
        <v>131.82567385564073</v>
      </c>
      <c r="D117" s="72" t="str">
        <f t="shared" si="20"/>
        <v>828.28513707881j</v>
      </c>
      <c r="E117" s="72">
        <f t="shared" si="1"/>
        <v>0.99999972195186737</v>
      </c>
      <c r="F117" s="72" t="str">
        <f t="shared" si="2"/>
        <v>-0.00082828513707881j</v>
      </c>
      <c r="G117" s="72" t="str">
        <f t="shared" si="3"/>
        <v>0.999999721951867-0.00082828513707881j</v>
      </c>
      <c r="H117" s="72">
        <f t="shared" si="4"/>
        <v>5.6440941669817803E-7</v>
      </c>
      <c r="I117" s="72">
        <f t="shared" si="5"/>
        <v>-4.7457244930647867E-2</v>
      </c>
      <c r="J117" s="72"/>
      <c r="K117" s="72"/>
      <c r="L117" s="72"/>
      <c r="M117" s="72">
        <f t="shared" si="6"/>
        <v>36.363636363636367</v>
      </c>
      <c r="N117" s="72" t="str">
        <f t="shared" si="7"/>
        <v>1+0.0547496475609093j</v>
      </c>
      <c r="O117" s="72" t="str">
        <f t="shared" si="8"/>
        <v>0.999773601431459+0.00414142568539405j</v>
      </c>
      <c r="P117" s="72" t="str">
        <f t="shared" si="21"/>
        <v>36.3794955446153+1.84065001820132j</v>
      </c>
      <c r="Q117" s="72"/>
      <c r="R117" s="72"/>
      <c r="S117" s="72"/>
      <c r="T117" s="72">
        <f t="shared" si="9"/>
        <v>24</v>
      </c>
      <c r="U117" s="72" t="str">
        <f t="shared" si="10"/>
        <v>1+0.000082828513707881j</v>
      </c>
      <c r="V117" s="72" t="str">
        <f t="shared" si="11"/>
        <v>0.999773601431459+0.00414142568539405j</v>
      </c>
      <c r="W117" s="72" t="str">
        <f t="shared" si="22"/>
        <v>24.0050311259383-0.0974492305209511j</v>
      </c>
      <c r="X117" s="72"/>
      <c r="Y117" s="72"/>
      <c r="Z117" s="72"/>
      <c r="AA117" s="72" t="str">
        <f t="shared" si="12"/>
        <v>7-169.023919098381j</v>
      </c>
      <c r="AB117" s="72">
        <f t="shared" si="13"/>
        <v>44.566405727150396</v>
      </c>
      <c r="AC117" s="72">
        <f t="shared" si="14"/>
        <v>-87.628493073701307</v>
      </c>
      <c r="AD117" s="72"/>
      <c r="AE117" s="72" t="str">
        <f t="shared" si="15"/>
        <v>62500-0.00032354888167141j</v>
      </c>
      <c r="AF117" s="72" t="str">
        <f t="shared" si="16"/>
        <v>0.242424242424242+9.50740515471545E-10j</v>
      </c>
      <c r="AG117" s="72">
        <f t="shared" si="23"/>
        <v>-12.308479057718891</v>
      </c>
      <c r="AH117" s="72">
        <f t="shared" si="24"/>
        <v>2.247028531630244E-7</v>
      </c>
      <c r="AI117" s="72"/>
      <c r="AJ117" s="72"/>
      <c r="AK117" s="72"/>
      <c r="AL117" s="72" t="str">
        <f t="shared" si="17"/>
        <v>2.45571817583816+0.122209891489664j</v>
      </c>
      <c r="AM117" s="72">
        <f t="shared" si="25"/>
        <v>7.8143129281537584</v>
      </c>
      <c r="AN117" s="72">
        <f t="shared" si="26"/>
        <v>2.8489991917522199</v>
      </c>
      <c r="AO117" s="72"/>
      <c r="AP117" s="72"/>
      <c r="AQ117" s="72"/>
      <c r="AR117" s="72" t="str">
        <f t="shared" si="18"/>
        <v>41.3356317111535-1106.75634081926j</v>
      </c>
      <c r="AS117" s="72">
        <f t="shared" si="27"/>
        <v>60.88709415731099</v>
      </c>
      <c r="AT117" s="72">
        <f t="shared" si="28"/>
        <v>-87.861085713609498</v>
      </c>
      <c r="AU117" s="72"/>
      <c r="AV117" s="72"/>
      <c r="AW117" s="72"/>
      <c r="AX117" s="72" t="str">
        <f t="shared" si="29"/>
        <v>0.634588117961972-320.290555376624j</v>
      </c>
      <c r="AY117" s="72">
        <f t="shared" si="30"/>
        <v>50.110899698594466</v>
      </c>
      <c r="AZ117" s="72">
        <f t="shared" si="31"/>
        <v>-89.886480657321854</v>
      </c>
      <c r="BA117" s="72">
        <f t="shared" si="19"/>
        <v>90.113519342678146</v>
      </c>
      <c r="BB117" s="72">
        <f t="shared" si="32"/>
        <v>-50.110899698594466</v>
      </c>
      <c r="BC117" s="72">
        <f t="shared" si="33"/>
        <v>-90.113519342678146</v>
      </c>
      <c r="BD117" s="72"/>
      <c r="BE117" s="72"/>
      <c r="BF117" s="56"/>
    </row>
    <row r="118" spans="2:58" s="42" customFormat="1" hidden="1" x14ac:dyDescent="0.3">
      <c r="B118" s="55">
        <v>7</v>
      </c>
      <c r="C118" s="72">
        <f t="shared" si="0"/>
        <v>138.03842646028849</v>
      </c>
      <c r="D118" s="72" t="str">
        <f t="shared" si="20"/>
        <v>867.321012961474j</v>
      </c>
      <c r="E118" s="72">
        <f t="shared" si="1"/>
        <v>0.99999969512628517</v>
      </c>
      <c r="F118" s="72" t="str">
        <f t="shared" si="2"/>
        <v>-0.000867321012961474j</v>
      </c>
      <c r="G118" s="72" t="str">
        <f t="shared" si="3"/>
        <v>0.999999695126285-0.000867321012961474j</v>
      </c>
      <c r="H118" s="72">
        <f t="shared" si="4"/>
        <v>6.1886265328156652E-7</v>
      </c>
      <c r="I118" s="72">
        <f t="shared" si="5"/>
        <v>-4.9693836215388143E-2</v>
      </c>
      <c r="J118" s="72"/>
      <c r="K118" s="72"/>
      <c r="L118" s="72"/>
      <c r="M118" s="72">
        <f t="shared" si="6"/>
        <v>36.363636363636367</v>
      </c>
      <c r="N118" s="72" t="str">
        <f t="shared" si="7"/>
        <v>1+0.0573299189567534j</v>
      </c>
      <c r="O118" s="72" t="str">
        <f t="shared" si="8"/>
        <v>0.999751758905957+0.00433660506480737j</v>
      </c>
      <c r="P118" s="72" t="str">
        <f t="shared" si="21"/>
        <v>36.3810261435669+1.92743265145313j</v>
      </c>
      <c r="Q118" s="72"/>
      <c r="R118" s="72"/>
      <c r="S118" s="72"/>
      <c r="T118" s="72">
        <f t="shared" si="9"/>
        <v>24</v>
      </c>
      <c r="U118" s="72" t="str">
        <f t="shared" si="10"/>
        <v>1+0.0000867321012961474j</v>
      </c>
      <c r="V118" s="72" t="str">
        <f t="shared" si="11"/>
        <v>0.999751758905957+0.00433660506480737j</v>
      </c>
      <c r="W118" s="72" t="str">
        <f t="shared" si="22"/>
        <v>24.0055166216129-0.102046206595464j</v>
      </c>
      <c r="X118" s="72"/>
      <c r="Y118" s="72"/>
      <c r="Z118" s="72"/>
      <c r="AA118" s="72" t="str">
        <f t="shared" si="12"/>
        <v>7-161.416589599241j</v>
      </c>
      <c r="AB118" s="72">
        <f t="shared" si="13"/>
        <v>44.167123080491365</v>
      </c>
      <c r="AC118" s="72">
        <f t="shared" si="14"/>
        <v>-87.516864150818236</v>
      </c>
      <c r="AD118" s="72"/>
      <c r="AE118" s="72" t="str">
        <f t="shared" si="15"/>
        <v>62500-0.000338797270688076j</v>
      </c>
      <c r="AF118" s="72" t="str">
        <f t="shared" si="16"/>
        <v>0.242424242424242+9.95547535538883E-10j</v>
      </c>
      <c r="AG118" s="72">
        <f t="shared" si="23"/>
        <v>-12.308479057718891</v>
      </c>
      <c r="AH118" s="72">
        <f t="shared" si="24"/>
        <v>2.3529277237549225E-7</v>
      </c>
      <c r="AI118" s="72"/>
      <c r="AJ118" s="72"/>
      <c r="AK118" s="72"/>
      <c r="AL118" s="72" t="str">
        <f t="shared" si="17"/>
        <v>2.45583135594819+0.127971767388296j</v>
      </c>
      <c r="AM118" s="72">
        <f t="shared" si="25"/>
        <v>7.8157475832341436</v>
      </c>
      <c r="AN118" s="72">
        <f t="shared" si="26"/>
        <v>2.9829476378270128</v>
      </c>
      <c r="AO118" s="72"/>
      <c r="AP118" s="72"/>
      <c r="AQ118" s="72"/>
      <c r="AR118" s="72" t="str">
        <f t="shared" si="18"/>
        <v>41.3363677136705-1056.98262203247j</v>
      </c>
      <c r="AS118" s="72">
        <f t="shared" si="27"/>
        <v>60.487994087201244</v>
      </c>
      <c r="AT118" s="72">
        <f t="shared" si="28"/>
        <v>-87.760423836662042</v>
      </c>
      <c r="AU118" s="72"/>
      <c r="AV118" s="72"/>
      <c r="AW118" s="72"/>
      <c r="AX118" s="72" t="str">
        <f t="shared" si="29"/>
        <v>0.634458407499883-305.878298423559j</v>
      </c>
      <c r="AY118" s="72">
        <f t="shared" si="30"/>
        <v>49.710991996532883</v>
      </c>
      <c r="AZ118" s="72">
        <f t="shared" si="31"/>
        <v>-89.881156207940464</v>
      </c>
      <c r="BA118" s="72">
        <f t="shared" si="19"/>
        <v>90.118843792059536</v>
      </c>
      <c r="BB118" s="72">
        <f t="shared" si="32"/>
        <v>-49.710991996532883</v>
      </c>
      <c r="BC118" s="72">
        <f t="shared" si="33"/>
        <v>-90.118843792059536</v>
      </c>
      <c r="BD118" s="72"/>
      <c r="BE118" s="72"/>
      <c r="BF118" s="56"/>
    </row>
    <row r="119" spans="2:58" s="42" customFormat="1" hidden="1" x14ac:dyDescent="0.3">
      <c r="B119" s="55">
        <v>8</v>
      </c>
      <c r="C119" s="72">
        <f t="shared" si="0"/>
        <v>144.54397707459273</v>
      </c>
      <c r="D119" s="72" t="str">
        <f t="shared" si="20"/>
        <v>908.196592996384j</v>
      </c>
      <c r="E119" s="72">
        <f t="shared" si="1"/>
        <v>0.99999966571261911</v>
      </c>
      <c r="F119" s="72" t="str">
        <f t="shared" si="2"/>
        <v>-0.000908196592996384j</v>
      </c>
      <c r="G119" s="72" t="str">
        <f t="shared" si="3"/>
        <v>0.999999665712619-0.000908196592996384j</v>
      </c>
      <c r="H119" s="72">
        <f t="shared" si="4"/>
        <v>6.7856944679112387E-7</v>
      </c>
      <c r="I119" s="72">
        <f t="shared" si="5"/>
        <v>-5.2035834835024025E-2</v>
      </c>
      <c r="J119" s="72"/>
      <c r="K119" s="72"/>
      <c r="L119" s="72"/>
      <c r="M119" s="72">
        <f t="shared" si="6"/>
        <v>36.363636363636367</v>
      </c>
      <c r="N119" s="72" t="str">
        <f t="shared" si="7"/>
        <v>1+0.060031794797061j</v>
      </c>
      <c r="O119" s="72" t="str">
        <f t="shared" si="8"/>
        <v>0.999727809052995+0.00454098296498192j</v>
      </c>
      <c r="P119" s="72" t="str">
        <f t="shared" si="21"/>
        <v>36.3827045199451+2.0183104806528j</v>
      </c>
      <c r="Q119" s="72"/>
      <c r="R119" s="72"/>
      <c r="S119" s="72"/>
      <c r="T119" s="72">
        <f t="shared" si="9"/>
        <v>24</v>
      </c>
      <c r="U119" s="72" t="str">
        <f t="shared" si="10"/>
        <v>1+0.0000908196592996384j</v>
      </c>
      <c r="V119" s="72" t="str">
        <f t="shared" si="11"/>
        <v>0.999727809052995+0.00454098296498192j</v>
      </c>
      <c r="W119" s="72" t="str">
        <f t="shared" si="22"/>
        <v>24.0060489776126-0.10686047409431j</v>
      </c>
      <c r="X119" s="72"/>
      <c r="Y119" s="72"/>
      <c r="Z119" s="72"/>
      <c r="AA119" s="72" t="str">
        <f t="shared" si="12"/>
        <v>7-154.15164632814j</v>
      </c>
      <c r="AB119" s="72">
        <f t="shared" si="13"/>
        <v>43.767909506623511</v>
      </c>
      <c r="AC119" s="72">
        <f t="shared" si="14"/>
        <v>-87.39999454704315</v>
      </c>
      <c r="AD119" s="72"/>
      <c r="AE119" s="72" t="str">
        <f t="shared" si="15"/>
        <v>62500-0.000354764294139212j</v>
      </c>
      <c r="AF119" s="72" t="str">
        <f t="shared" si="16"/>
        <v>0.242424242424242+1.04246624540448E-09j</v>
      </c>
      <c r="AG119" s="72">
        <f t="shared" si="23"/>
        <v>-12.308479057718891</v>
      </c>
      <c r="AH119" s="72">
        <f t="shared" si="24"/>
        <v>2.4638177910441964E-7</v>
      </c>
      <c r="AI119" s="72"/>
      <c r="AJ119" s="72"/>
      <c r="AK119" s="72"/>
      <c r="AL119" s="72" t="str">
        <f t="shared" si="17"/>
        <v>2.45595546317486+0.134005533142595j</v>
      </c>
      <c r="AM119" s="72">
        <f t="shared" si="25"/>
        <v>7.8173202405710471</v>
      </c>
      <c r="AN119" s="72">
        <f t="shared" si="26"/>
        <v>3.1231614905790082</v>
      </c>
      <c r="AO119" s="72"/>
      <c r="AP119" s="72"/>
      <c r="AQ119" s="72"/>
      <c r="AR119" s="72" t="str">
        <f t="shared" si="18"/>
        <v>41.3371747501532-1009.45090756359j</v>
      </c>
      <c r="AS119" s="72">
        <f t="shared" si="27"/>
        <v>60.088980708595315</v>
      </c>
      <c r="AT119" s="72">
        <f t="shared" si="28"/>
        <v>-87.655038924145572</v>
      </c>
      <c r="AU119" s="72"/>
      <c r="AV119" s="72"/>
      <c r="AW119" s="72"/>
      <c r="AX119" s="72" t="str">
        <f t="shared" si="29"/>
        <v>0.634316225706987-292.114849338994j</v>
      </c>
      <c r="AY119" s="72">
        <f t="shared" si="30"/>
        <v>49.311093166403019</v>
      </c>
      <c r="AZ119" s="72">
        <f t="shared" si="31"/>
        <v>-89.875584601162856</v>
      </c>
      <c r="BA119" s="72">
        <f t="shared" si="19"/>
        <v>90.124415398837144</v>
      </c>
      <c r="BB119" s="72">
        <f t="shared" si="32"/>
        <v>-49.311093166403019</v>
      </c>
      <c r="BC119" s="72">
        <f t="shared" si="33"/>
        <v>-90.124415398837144</v>
      </c>
      <c r="BD119" s="72"/>
      <c r="BE119" s="72"/>
      <c r="BF119" s="56"/>
    </row>
    <row r="120" spans="2:58" s="42" customFormat="1" hidden="1" x14ac:dyDescent="0.3">
      <c r="B120" s="55">
        <v>9</v>
      </c>
      <c r="C120" s="72">
        <f t="shared" si="0"/>
        <v>151.35612484362082</v>
      </c>
      <c r="D120" s="72" t="str">
        <f t="shared" si="20"/>
        <v>950.998579769077j</v>
      </c>
      <c r="E120" s="72">
        <f t="shared" si="1"/>
        <v>0.9999996334611756</v>
      </c>
      <c r="F120" s="72" t="str">
        <f t="shared" si="2"/>
        <v>-0.000950998579769077j</v>
      </c>
      <c r="G120" s="72" t="str">
        <f t="shared" si="3"/>
        <v>0.999999633461176-0.000950998579769077j</v>
      </c>
      <c r="H120" s="72">
        <f t="shared" si="4"/>
        <v>7.4403665337749354E-7</v>
      </c>
      <c r="I120" s="72">
        <f t="shared" si="5"/>
        <v>-5.4488208489397581E-2</v>
      </c>
      <c r="J120" s="72"/>
      <c r="K120" s="72"/>
      <c r="L120" s="72"/>
      <c r="M120" s="72">
        <f t="shared" si="6"/>
        <v>36.363636363636367</v>
      </c>
      <c r="N120" s="72" t="str">
        <f t="shared" si="7"/>
        <v>1+0.062861006122736j</v>
      </c>
      <c r="O120" s="72" t="str">
        <f t="shared" si="8"/>
        <v>0.999701548561421+0.00475499289884539j</v>
      </c>
      <c r="P120" s="72" t="str">
        <f t="shared" si="21"/>
        <v>36.3845449529044+2.11347728555699j</v>
      </c>
      <c r="Q120" s="72"/>
      <c r="R120" s="72"/>
      <c r="S120" s="72"/>
      <c r="T120" s="72">
        <f t="shared" si="9"/>
        <v>24</v>
      </c>
      <c r="U120" s="72" t="str">
        <f t="shared" si="10"/>
        <v>1+0.0000950998579769077j</v>
      </c>
      <c r="V120" s="72" t="str">
        <f t="shared" si="11"/>
        <v>0.999701548561421+0.00475499289884539j</v>
      </c>
      <c r="W120" s="72" t="str">
        <f t="shared" si="22"/>
        <v>24.0066327191009-0.111902368936057j</v>
      </c>
      <c r="X120" s="72"/>
      <c r="Y120" s="72"/>
      <c r="Z120" s="72"/>
      <c r="AA120" s="72" t="str">
        <f t="shared" si="12"/>
        <v>7-147.213679366372j</v>
      </c>
      <c r="AB120" s="72">
        <f t="shared" si="13"/>
        <v>43.368771642083203</v>
      </c>
      <c r="AC120" s="72">
        <f t="shared" si="14"/>
        <v>-87.277640265140164</v>
      </c>
      <c r="AD120" s="72"/>
      <c r="AE120" s="72" t="str">
        <f t="shared" si="15"/>
        <v>62500-0.000371483820222296j</v>
      </c>
      <c r="AF120" s="72" t="str">
        <f t="shared" si="16"/>
        <v>0.242424242424242+1.09159616594247E-09j</v>
      </c>
      <c r="AG120" s="72">
        <f t="shared" si="23"/>
        <v>-12.308479057718891</v>
      </c>
      <c r="AH120" s="72">
        <f t="shared" si="24"/>
        <v>2.5799339461980929E-7</v>
      </c>
      <c r="AI120" s="72"/>
      <c r="AJ120" s="72"/>
      <c r="AK120" s="72"/>
      <c r="AL120" s="72" t="str">
        <f t="shared" si="17"/>
        <v>2.45609155330558+0.140324053070908j</v>
      </c>
      <c r="AM120" s="72">
        <f t="shared" si="25"/>
        <v>7.8190441316235422</v>
      </c>
      <c r="AN120" s="72">
        <f t="shared" si="26"/>
        <v>3.269929042483672</v>
      </c>
      <c r="AO120" s="72"/>
      <c r="AP120" s="72"/>
      <c r="AQ120" s="72"/>
      <c r="AR120" s="72" t="str">
        <f t="shared" si="18"/>
        <v>41.3380596790447-964.060376638913j</v>
      </c>
      <c r="AS120" s="72">
        <f t="shared" si="27"/>
        <v>59.690062358672009</v>
      </c>
      <c r="AT120" s="72">
        <f t="shared" si="28"/>
        <v>-87.544711490972588</v>
      </c>
      <c r="AU120" s="72"/>
      <c r="AV120" s="72"/>
      <c r="AW120" s="72"/>
      <c r="AX120" s="72" t="str">
        <f t="shared" si="29"/>
        <v>0.63416037802452-278.971013852713j</v>
      </c>
      <c r="AY120" s="72">
        <f t="shared" si="30"/>
        <v>48.91120405753761</v>
      </c>
      <c r="AZ120" s="72">
        <f t="shared" si="31"/>
        <v>-89.869754745816991</v>
      </c>
      <c r="BA120" s="72">
        <f t="shared" si="19"/>
        <v>90.130245254183009</v>
      </c>
      <c r="BB120" s="72">
        <f t="shared" si="32"/>
        <v>-48.91120405753761</v>
      </c>
      <c r="BC120" s="72">
        <f t="shared" si="33"/>
        <v>-90.130245254183009</v>
      </c>
      <c r="BD120" s="72"/>
      <c r="BE120" s="72"/>
      <c r="BF120" s="56"/>
    </row>
    <row r="121" spans="2:58" s="42" customFormat="1" hidden="1" x14ac:dyDescent="0.3">
      <c r="B121" s="55">
        <v>10</v>
      </c>
      <c r="C121" s="72">
        <f t="shared" si="0"/>
        <v>158.48931924611136</v>
      </c>
      <c r="D121" s="72" t="str">
        <f t="shared" si="20"/>
        <v>995.817762032062j</v>
      </c>
      <c r="E121" s="72">
        <f t="shared" si="1"/>
        <v>0.99999959809817096</v>
      </c>
      <c r="F121" s="72" t="str">
        <f t="shared" si="2"/>
        <v>-0.000995817762032062j</v>
      </c>
      <c r="G121" s="72" t="str">
        <f t="shared" si="3"/>
        <v>0.999999598098171-0.000995817762032062j</v>
      </c>
      <c r="H121" s="72">
        <f t="shared" si="4"/>
        <v>8.1582001670587286E-7</v>
      </c>
      <c r="I121" s="72">
        <f t="shared" si="5"/>
        <v>-5.705615899960146E-2</v>
      </c>
      <c r="J121" s="72"/>
      <c r="K121" s="72"/>
      <c r="L121" s="72"/>
      <c r="M121" s="72">
        <f t="shared" si="6"/>
        <v>36.363636363636367</v>
      </c>
      <c r="N121" s="72" t="str">
        <f t="shared" si="7"/>
        <v>1+0.0658235540703193j</v>
      </c>
      <c r="O121" s="72" t="str">
        <f t="shared" si="8"/>
        <v>0.999672754504991+0.00497908881016031j</v>
      </c>
      <c r="P121" s="72" t="str">
        <f t="shared" si="21"/>
        <v>36.386563103652+2.21313609400227j</v>
      </c>
      <c r="Q121" s="72"/>
      <c r="R121" s="72"/>
      <c r="S121" s="72"/>
      <c r="T121" s="72">
        <f t="shared" si="9"/>
        <v>24</v>
      </c>
      <c r="U121" s="72" t="str">
        <f t="shared" si="10"/>
        <v>1+0.0000995817762032062j</v>
      </c>
      <c r="V121" s="72" t="str">
        <f t="shared" si="11"/>
        <v>0.999672754504991+0.00497908881016031j</v>
      </c>
      <c r="W121" s="72" t="str">
        <f t="shared" si="22"/>
        <v>24.007272808663-0.11718272829513j</v>
      </c>
      <c r="X121" s="72"/>
      <c r="Y121" s="72"/>
      <c r="Z121" s="72"/>
      <c r="AA121" s="72" t="str">
        <f t="shared" si="12"/>
        <v>7-140.587972355823j</v>
      </c>
      <c r="AB121" s="72">
        <f t="shared" si="13"/>
        <v>42.969716758148223</v>
      </c>
      <c r="AC121" s="72">
        <f t="shared" si="14"/>
        <v>-87.14954624921009</v>
      </c>
      <c r="AD121" s="72"/>
      <c r="AE121" s="72" t="str">
        <f t="shared" si="15"/>
        <v>62500-0.000388991313293774j</v>
      </c>
      <c r="AF121" s="72" t="str">
        <f t="shared" si="16"/>
        <v>0.242424242424242+1.14304150830126E-09j</v>
      </c>
      <c r="AG121" s="72">
        <f t="shared" si="23"/>
        <v>-12.308479057718891</v>
      </c>
      <c r="AH121" s="72">
        <f t="shared" si="24"/>
        <v>2.7015224871496195E-7</v>
      </c>
      <c r="AI121" s="72"/>
      <c r="AJ121" s="72"/>
      <c r="AK121" s="72"/>
      <c r="AL121" s="72" t="str">
        <f t="shared" si="17"/>
        <v>2.45624078430391+0.146940805262311j</v>
      </c>
      <c r="AM121" s="72">
        <f t="shared" si="25"/>
        <v>7.8209337477613108</v>
      </c>
      <c r="AN121" s="72">
        <f t="shared" si="26"/>
        <v>3.4235511463812887</v>
      </c>
      <c r="AO121" s="72"/>
      <c r="AP121" s="72"/>
      <c r="AQ121" s="72"/>
      <c r="AR121" s="72" t="str">
        <f t="shared" si="18"/>
        <v>41.3390300215322-920.714750276287j</v>
      </c>
      <c r="AS121" s="72">
        <f t="shared" si="27"/>
        <v>59.291248173592336</v>
      </c>
      <c r="AT121" s="72">
        <f t="shared" si="28"/>
        <v>-87.429212165858772</v>
      </c>
      <c r="AU121" s="72"/>
      <c r="AV121" s="72"/>
      <c r="AW121" s="72"/>
      <c r="AX121" s="72" t="str">
        <f t="shared" si="29"/>
        <v>0.633989556387011-266.418911956009j</v>
      </c>
      <c r="AY121" s="72">
        <f t="shared" si="30"/>
        <v>48.511325599879491</v>
      </c>
      <c r="AZ121" s="72">
        <f t="shared" si="31"/>
        <v>-89.863655109907555</v>
      </c>
      <c r="BA121" s="72">
        <f t="shared" si="19"/>
        <v>90.136344890092445</v>
      </c>
      <c r="BB121" s="72">
        <f t="shared" si="32"/>
        <v>-48.511325599879491</v>
      </c>
      <c r="BC121" s="72">
        <f t="shared" si="33"/>
        <v>-90.136344890092445</v>
      </c>
      <c r="BD121" s="72"/>
      <c r="BE121" s="72"/>
      <c r="BF121" s="56"/>
    </row>
    <row r="122" spans="2:58" s="42" customFormat="1" hidden="1" x14ac:dyDescent="0.3">
      <c r="B122" s="55">
        <v>11</v>
      </c>
      <c r="C122" s="72">
        <f t="shared" si="0"/>
        <v>165.95869074375605</v>
      </c>
      <c r="D122" s="72" t="str">
        <f t="shared" si="20"/>
        <v>1042.74920727993j</v>
      </c>
      <c r="E122" s="72">
        <f t="shared" si="1"/>
        <v>0.99999955932340745</v>
      </c>
      <c r="F122" s="72" t="str">
        <f t="shared" si="2"/>
        <v>-0.00104274920727993j</v>
      </c>
      <c r="G122" s="72" t="str">
        <f t="shared" si="3"/>
        <v>0.999999559323407-0.00104274920727993j</v>
      </c>
      <c r="H122" s="72">
        <f t="shared" si="4"/>
        <v>8.9452892208421197E-7</v>
      </c>
      <c r="I122" s="72">
        <f t="shared" si="5"/>
        <v>-5.9745133341886962E-2</v>
      </c>
      <c r="J122" s="72"/>
      <c r="K122" s="72"/>
      <c r="L122" s="72"/>
      <c r="M122" s="72">
        <f t="shared" si="6"/>
        <v>36.363636363636367</v>
      </c>
      <c r="N122" s="72" t="str">
        <f t="shared" si="7"/>
        <v>1+0.0689257226012034j</v>
      </c>
      <c r="O122" s="72" t="str">
        <f t="shared" si="8"/>
        <v>0.999641182449937+0.00521374603639965j</v>
      </c>
      <c r="P122" s="72" t="str">
        <f t="shared" si="21"/>
        <v>36.38877614968+2.31749963489247j</v>
      </c>
      <c r="Q122" s="72"/>
      <c r="R122" s="72"/>
      <c r="S122" s="72"/>
      <c r="T122" s="72">
        <f t="shared" si="9"/>
        <v>24</v>
      </c>
      <c r="U122" s="72" t="str">
        <f t="shared" si="10"/>
        <v>1+0.000104274920727993j</v>
      </c>
      <c r="V122" s="72" t="str">
        <f t="shared" si="11"/>
        <v>0.999641182449937+0.00521374603639965j</v>
      </c>
      <c r="W122" s="72" t="str">
        <f t="shared" si="22"/>
        <v>24.0079746886786-0.122712916325607j</v>
      </c>
      <c r="X122" s="72"/>
      <c r="Y122" s="72"/>
      <c r="Z122" s="72"/>
      <c r="AA122" s="72" t="str">
        <f t="shared" si="12"/>
        <v>7-134.260471283596j</v>
      </c>
      <c r="AB122" s="72">
        <f t="shared" si="13"/>
        <v>42.570752820961538</v>
      </c>
      <c r="AC122" s="72">
        <f t="shared" si="14"/>
        <v>-87.015445928222803</v>
      </c>
      <c r="AD122" s="72"/>
      <c r="AE122" s="72" t="str">
        <f t="shared" si="15"/>
        <v>62500-0.000407323909093722j</v>
      </c>
      <c r="AF122" s="72" t="str">
        <f t="shared" si="16"/>
        <v>0.242424242424242+1.19691139494941E-09j</v>
      </c>
      <c r="AG122" s="72">
        <f t="shared" si="23"/>
        <v>-12.308479057718891</v>
      </c>
      <c r="AH122" s="72">
        <f t="shared" si="24"/>
        <v>2.8288413194958392E-7</v>
      </c>
      <c r="AI122" s="72"/>
      <c r="AJ122" s="72"/>
      <c r="AK122" s="72"/>
      <c r="AL122" s="72" t="str">
        <f t="shared" si="17"/>
        <v>2.4564044262311+0.153869911614495j</v>
      </c>
      <c r="AM122" s="72">
        <f t="shared" si="25"/>
        <v>7.8230049584846393</v>
      </c>
      <c r="AN122" s="72">
        <f t="shared" si="26"/>
        <v>3.5843416575982179</v>
      </c>
      <c r="AO122" s="72"/>
      <c r="AP122" s="72"/>
      <c r="AQ122" s="72"/>
      <c r="AR122" s="72" t="str">
        <f t="shared" si="18"/>
        <v>41.3400940257021-879.322087072504j</v>
      </c>
      <c r="AS122" s="72">
        <f t="shared" si="27"/>
        <v>58.892548164502713</v>
      </c>
      <c r="AT122" s="72">
        <f t="shared" si="28"/>
        <v>-87.308301292671189</v>
      </c>
      <c r="AU122" s="72"/>
      <c r="AV122" s="72"/>
      <c r="AW122" s="72"/>
      <c r="AX122" s="72" t="str">
        <f t="shared" si="29"/>
        <v>0.633802328622134-254.431918761231j</v>
      </c>
      <c r="AY122" s="72">
        <f t="shared" si="30"/>
        <v>48.111458811491453</v>
      </c>
      <c r="AZ122" s="72">
        <f t="shared" si="31"/>
        <v>-89.857273711809015</v>
      </c>
      <c r="BA122" s="72">
        <f t="shared" si="19"/>
        <v>90.142726288190985</v>
      </c>
      <c r="BB122" s="72">
        <f t="shared" si="32"/>
        <v>-48.111458811491453</v>
      </c>
      <c r="BC122" s="72">
        <f t="shared" si="33"/>
        <v>-90.142726288190985</v>
      </c>
      <c r="BD122" s="72"/>
      <c r="BE122" s="72"/>
      <c r="BF122" s="56"/>
    </row>
    <row r="123" spans="2:58" s="42" customFormat="1" hidden="1" x14ac:dyDescent="0.3">
      <c r="B123" s="55">
        <v>12</v>
      </c>
      <c r="C123" s="72">
        <f t="shared" si="0"/>
        <v>173.78008287493756</v>
      </c>
      <c r="D123" s="72" t="str">
        <f t="shared" si="20"/>
        <v>1091.89246340026j</v>
      </c>
      <c r="E123" s="72">
        <f t="shared" si="1"/>
        <v>0.9999995168077247</v>
      </c>
      <c r="F123" s="72" t="str">
        <f t="shared" si="2"/>
        <v>-0.00109189246340026j</v>
      </c>
      <c r="G123" s="72" t="str">
        <f t="shared" si="3"/>
        <v>0.999999516807725-0.00109189246340026j</v>
      </c>
      <c r="H123" s="72">
        <f t="shared" si="4"/>
        <v>9.8083154596442236E-7</v>
      </c>
      <c r="I123" s="72">
        <f t="shared" si="5"/>
        <v>-6.2560835201601966E-2</v>
      </c>
      <c r="J123" s="72"/>
      <c r="K123" s="72"/>
      <c r="L123" s="72"/>
      <c r="M123" s="72">
        <f t="shared" si="6"/>
        <v>36.363636363636367</v>
      </c>
      <c r="N123" s="72" t="str">
        <f t="shared" si="7"/>
        <v>1+0.0721740918307572j</v>
      </c>
      <c r="O123" s="72" t="str">
        <f t="shared" si="8"/>
        <v>0.999606564379962+0.0054594623170013j</v>
      </c>
      <c r="P123" s="72" t="str">
        <f t="shared" si="21"/>
        <v>36.391202932132+2.42679081508007j</v>
      </c>
      <c r="Q123" s="72"/>
      <c r="R123" s="72"/>
      <c r="S123" s="72"/>
      <c r="T123" s="72">
        <f t="shared" si="9"/>
        <v>24</v>
      </c>
      <c r="U123" s="72" t="str">
        <f t="shared" si="10"/>
        <v>1+0.000109189246340026j</v>
      </c>
      <c r="V123" s="72" t="str">
        <f t="shared" si="11"/>
        <v>0.999606564379962+0.0054594623170013j</v>
      </c>
      <c r="W123" s="72" t="str">
        <f t="shared" si="22"/>
        <v>24.0087443278171-0.128504851409968j</v>
      </c>
      <c r="X123" s="72"/>
      <c r="Y123" s="72"/>
      <c r="Z123" s="72"/>
      <c r="AA123" s="72" t="str">
        <f t="shared" si="12"/>
        <v>7-128.217754671578j</v>
      </c>
      <c r="AB123" s="72">
        <f t="shared" si="13"/>
        <v>42.171888557233437</v>
      </c>
      <c r="AC123" s="72">
        <f t="shared" si="14"/>
        <v>-86.875060747479623</v>
      </c>
      <c r="AD123" s="72"/>
      <c r="AE123" s="72" t="str">
        <f t="shared" si="15"/>
        <v>62500-0.000426520493515726j</v>
      </c>
      <c r="AF123" s="72" t="str">
        <f t="shared" si="16"/>
        <v>0.242424242424242+1.25332009113896E-09j</v>
      </c>
      <c r="AG123" s="72">
        <f t="shared" si="23"/>
        <v>-12.308479057718891</v>
      </c>
      <c r="AH123" s="72">
        <f t="shared" si="24"/>
        <v>2.9621605035500867E-7</v>
      </c>
      <c r="AI123" s="72"/>
      <c r="AJ123" s="72"/>
      <c r="AK123" s="72"/>
      <c r="AL123" s="72" t="str">
        <f t="shared" si="17"/>
        <v>2.45658387213799+0.161126169452404j</v>
      </c>
      <c r="AM123" s="72">
        <f t="shared" si="25"/>
        <v>7.8252751403865775</v>
      </c>
      <c r="AN123" s="72">
        <f t="shared" si="26"/>
        <v>3.7526278752807527</v>
      </c>
      <c r="AO123" s="72"/>
      <c r="AP123" s="72"/>
      <c r="AQ123" s="72"/>
      <c r="AR123" s="72" t="str">
        <f t="shared" si="18"/>
        <v>41.3412607369272-839.794588192602j</v>
      </c>
      <c r="AS123" s="72">
        <f t="shared" si="27"/>
        <v>58.493973300655441</v>
      </c>
      <c r="AT123" s="72">
        <f t="shared" si="28"/>
        <v>-87.181728522812165</v>
      </c>
      <c r="AU123" s="72"/>
      <c r="AV123" s="72"/>
      <c r="AW123" s="72"/>
      <c r="AX123" s="72" t="str">
        <f t="shared" si="29"/>
        <v>0.633597126895847-242.984608023163j</v>
      </c>
      <c r="AY123" s="72">
        <f t="shared" si="30"/>
        <v>47.711604806738038</v>
      </c>
      <c r="AZ123" s="72">
        <f t="shared" si="31"/>
        <v>-89.850598112775629</v>
      </c>
      <c r="BA123" s="72">
        <f t="shared" si="19"/>
        <v>90.149401887224371</v>
      </c>
      <c r="BB123" s="72">
        <f t="shared" si="32"/>
        <v>-47.711604806738038</v>
      </c>
      <c r="BC123" s="72">
        <f t="shared" si="33"/>
        <v>-90.149401887224371</v>
      </c>
      <c r="BD123" s="72"/>
      <c r="BE123" s="72"/>
      <c r="BF123" s="56"/>
    </row>
    <row r="124" spans="2:58" s="42" customFormat="1" hidden="1" x14ac:dyDescent="0.3">
      <c r="B124" s="55">
        <v>13</v>
      </c>
      <c r="C124" s="72">
        <f t="shared" si="0"/>
        <v>181.97008586099835</v>
      </c>
      <c r="D124" s="72" t="str">
        <f t="shared" si="20"/>
        <v>1143.35176982803j</v>
      </c>
      <c r="E124" s="72">
        <f t="shared" si="1"/>
        <v>0.99999947019020563</v>
      </c>
      <c r="F124" s="72" t="str">
        <f t="shared" si="2"/>
        <v>-0.00114335176982803j</v>
      </c>
      <c r="G124" s="72" t="str">
        <f t="shared" si="3"/>
        <v>0.999999470190206-0.00114335176982803j</v>
      </c>
      <c r="H124" s="72">
        <f t="shared" si="4"/>
        <v>1.0754604991777432E-6</v>
      </c>
      <c r="I124" s="72">
        <f t="shared" si="5"/>
        <v>-6.5509237071668044E-2</v>
      </c>
      <c r="J124" s="72"/>
      <c r="K124" s="72"/>
      <c r="L124" s="72"/>
      <c r="M124" s="72">
        <f t="shared" si="6"/>
        <v>36.363636363636367</v>
      </c>
      <c r="N124" s="72" t="str">
        <f t="shared" si="7"/>
        <v>1+0.0755755519856328j</v>
      </c>
      <c r="O124" s="72" t="str">
        <f t="shared" si="8"/>
        <v>0.999568606421042+0.00571675884914015j</v>
      </c>
      <c r="P124" s="72" t="str">
        <f t="shared" si="21"/>
        <v>36.3938641176055+2.54124322164631j</v>
      </c>
      <c r="Q124" s="72"/>
      <c r="R124" s="72"/>
      <c r="S124" s="72"/>
      <c r="T124" s="72">
        <f t="shared" si="9"/>
        <v>24</v>
      </c>
      <c r="U124" s="72" t="str">
        <f t="shared" si="10"/>
        <v>1+0.000114335176982803j</v>
      </c>
      <c r="V124" s="72" t="str">
        <f t="shared" si="11"/>
        <v>0.999568606421042+0.00571675884914015j</v>
      </c>
      <c r="W124" s="72" t="str">
        <f t="shared" si="22"/>
        <v>24.0095882720585-0.13457103505135j</v>
      </c>
      <c r="X124" s="72"/>
      <c r="Y124" s="72"/>
      <c r="Z124" s="72"/>
      <c r="AA124" s="72" t="str">
        <f t="shared" si="12"/>
        <v>7-122.447005107673j</v>
      </c>
      <c r="AB124" s="72">
        <f t="shared" si="13"/>
        <v>41.773133526012735</v>
      </c>
      <c r="AC124" s="72">
        <f t="shared" si="14"/>
        <v>-86.728099688798721</v>
      </c>
      <c r="AD124" s="72"/>
      <c r="AE124" s="72" t="str">
        <f t="shared" si="15"/>
        <v>62500-0.000446621785089074j</v>
      </c>
      <c r="AF124" s="72" t="str">
        <f t="shared" si="16"/>
        <v>0.242424242424242+1.31238724727735E-09j</v>
      </c>
      <c r="AG124" s="72">
        <f t="shared" si="23"/>
        <v>-12.308479057718891</v>
      </c>
      <c r="AH124" s="72">
        <f t="shared" si="24"/>
        <v>3.1017628271760991E-7</v>
      </c>
      <c r="AI124" s="72"/>
      <c r="AJ124" s="72"/>
      <c r="AK124" s="72"/>
      <c r="AL124" s="72" t="str">
        <f t="shared" si="17"/>
        <v>2.45678065002325+0.168725084826669j</v>
      </c>
      <c r="AM124" s="72">
        <f t="shared" si="25"/>
        <v>7.827763317761427</v>
      </c>
      <c r="AN124" s="72">
        <f t="shared" si="26"/>
        <v>3.9287509798471665</v>
      </c>
      <c r="AO124" s="72"/>
      <c r="AP124" s="72"/>
      <c r="AQ124" s="72"/>
      <c r="AR124" s="72" t="str">
        <f t="shared" si="18"/>
        <v>41.342540075094-802.04841114725j</v>
      </c>
      <c r="AS124" s="72">
        <f t="shared" si="27"/>
        <v>58.095535600286077</v>
      </c>
      <c r="AT124" s="72">
        <f t="shared" si="28"/>
        <v>-87.049232399633823</v>
      </c>
      <c r="AU124" s="72"/>
      <c r="AV124" s="72"/>
      <c r="AW124" s="72"/>
      <c r="AX124" s="72" t="str">
        <f t="shared" si="29"/>
        <v>0.633372235128967-232.052698202287j</v>
      </c>
      <c r="AY124" s="72">
        <f t="shared" si="30"/>
        <v>47.311764805190457</v>
      </c>
      <c r="AZ124" s="72">
        <f t="shared" si="31"/>
        <v>-89.84361541107468</v>
      </c>
      <c r="BA124" s="72">
        <f t="shared" si="19"/>
        <v>90.15638458892532</v>
      </c>
      <c r="BB124" s="72">
        <f t="shared" si="32"/>
        <v>-47.311764805190457</v>
      </c>
      <c r="BC124" s="72">
        <f t="shared" si="33"/>
        <v>-90.15638458892532</v>
      </c>
      <c r="BD124" s="72"/>
      <c r="BE124" s="72"/>
      <c r="BF124" s="56"/>
    </row>
    <row r="125" spans="2:58" s="42" customFormat="1" hidden="1" x14ac:dyDescent="0.3">
      <c r="B125" s="55">
        <v>14</v>
      </c>
      <c r="C125" s="72">
        <f t="shared" si="0"/>
        <v>190.54607179632475</v>
      </c>
      <c r="D125" s="72" t="str">
        <f t="shared" si="20"/>
        <v>1197.23627865145j</v>
      </c>
      <c r="E125" s="72">
        <f t="shared" si="1"/>
        <v>0.99999941907511236</v>
      </c>
      <c r="F125" s="72" t="str">
        <f t="shared" si="2"/>
        <v>-0.00119723627865145j</v>
      </c>
      <c r="G125" s="72" t="str">
        <f t="shared" si="3"/>
        <v>0.999999419075112-0.00119723627865145j</v>
      </c>
      <c r="H125" s="72">
        <f t="shared" si="4"/>
        <v>1.1792190969811345E-6</v>
      </c>
      <c r="I125" s="72">
        <f t="shared" si="5"/>
        <v>-6.8596592921264452E-2</v>
      </c>
      <c r="J125" s="72"/>
      <c r="K125" s="72"/>
      <c r="L125" s="72"/>
      <c r="M125" s="72">
        <f t="shared" si="6"/>
        <v>36.363636363636367</v>
      </c>
      <c r="N125" s="72" t="str">
        <f t="shared" si="7"/>
        <v>1+0.0791373180188608j</v>
      </c>
      <c r="O125" s="72" t="str">
        <f t="shared" si="8"/>
        <v>0.999526986346717+0.00598618139325725j</v>
      </c>
      <c r="P125" s="72" t="str">
        <f t="shared" si="21"/>
        <v>36.3967823758258+2.6611016512125j</v>
      </c>
      <c r="Q125" s="72"/>
      <c r="R125" s="72"/>
      <c r="S125" s="72"/>
      <c r="T125" s="72">
        <f t="shared" si="9"/>
        <v>24</v>
      </c>
      <c r="U125" s="72" t="str">
        <f t="shared" si="10"/>
        <v>1+0.000119723627865145j</v>
      </c>
      <c r="V125" s="72" t="str">
        <f t="shared" si="11"/>
        <v>0.999526986346717+0.00598618139325725j</v>
      </c>
      <c r="W125" s="72" t="str">
        <f t="shared" si="22"/>
        <v>24.010513700689-0.140924582540474j</v>
      </c>
      <c r="X125" s="72"/>
      <c r="Y125" s="72"/>
      <c r="Z125" s="72"/>
      <c r="AA125" s="72" t="str">
        <f t="shared" si="12"/>
        <v>7-116.935982058357j</v>
      </c>
      <c r="AB125" s="72">
        <f t="shared" si="13"/>
        <v>41.374498197061733</v>
      </c>
      <c r="AC125" s="72">
        <f t="shared" si="14"/>
        <v>-86.5742587804463</v>
      </c>
      <c r="AD125" s="72"/>
      <c r="AE125" s="72" t="str">
        <f t="shared" si="15"/>
        <v>62500-0.000467670421348222j</v>
      </c>
      <c r="AF125" s="72" t="str">
        <f t="shared" si="16"/>
        <v>0.242424242424242+1.37423815272205E-09j</v>
      </c>
      <c r="AG125" s="72">
        <f t="shared" si="23"/>
        <v>-12.308479057718891</v>
      </c>
      <c r="AH125" s="72">
        <f t="shared" si="24"/>
        <v>3.2479444056191663E-7</v>
      </c>
      <c r="AI125" s="72"/>
      <c r="AJ125" s="72"/>
      <c r="AK125" s="72"/>
      <c r="AL125" s="72" t="str">
        <f t="shared" si="17"/>
        <v>2.45699643596403+0.176682907599242j</v>
      </c>
      <c r="AM125" s="72">
        <f t="shared" si="25"/>
        <v>7.8304903158266068</v>
      </c>
      <c r="AN125" s="72">
        <f t="shared" si="26"/>
        <v>4.1130664629019726</v>
      </c>
      <c r="AO125" s="72"/>
      <c r="AP125" s="72"/>
      <c r="AQ125" s="72"/>
      <c r="AR125" s="72" t="str">
        <f t="shared" si="18"/>
        <v>41.3439429193475-766.003491963855j</v>
      </c>
      <c r="AS125" s="72">
        <f t="shared" si="27"/>
        <v>57.69724822994889</v>
      </c>
      <c r="AT125" s="72">
        <f t="shared" si="28"/>
        <v>-86.910539936128075</v>
      </c>
      <c r="AU125" s="72"/>
      <c r="AV125" s="72"/>
      <c r="AW125" s="72"/>
      <c r="AX125" s="72" t="str">
        <f t="shared" si="29"/>
        <v>0.633125775298297-221.613000955573j</v>
      </c>
      <c r="AY125" s="72">
        <f t="shared" si="30"/>
        <v>46.911940141316151</v>
      </c>
      <c r="AZ125" s="72">
        <f t="shared" si="31"/>
        <v>-89.836312238100433</v>
      </c>
      <c r="BA125" s="72">
        <f t="shared" si="19"/>
        <v>90.163687761899553</v>
      </c>
      <c r="BB125" s="72">
        <f t="shared" si="32"/>
        <v>-46.911940141316151</v>
      </c>
      <c r="BC125" s="72">
        <f t="shared" si="33"/>
        <v>-90.163687761899553</v>
      </c>
      <c r="BD125" s="72"/>
      <c r="BE125" s="72"/>
      <c r="BF125" s="56"/>
    </row>
    <row r="126" spans="2:58" s="42" customFormat="1" hidden="1" x14ac:dyDescent="0.3">
      <c r="B126" s="55">
        <v>15</v>
      </c>
      <c r="C126" s="72">
        <f t="shared" si="0"/>
        <v>199.52623149688799</v>
      </c>
      <c r="D126" s="72" t="str">
        <f t="shared" si="20"/>
        <v>1253.66028613816j</v>
      </c>
      <c r="E126" s="72">
        <f t="shared" si="1"/>
        <v>0.9999993630285271</v>
      </c>
      <c r="F126" s="72" t="str">
        <f t="shared" si="2"/>
        <v>-0.00125366028613816j</v>
      </c>
      <c r="G126" s="72" t="str">
        <f t="shared" si="3"/>
        <v>0.999999363028527-0.00125366028613816j</v>
      </c>
      <c r="H126" s="72">
        <f t="shared" si="4"/>
        <v>1.292988169124875E-6</v>
      </c>
      <c r="I126" s="72">
        <f t="shared" si="5"/>
        <v>-7.1829451461592642E-2</v>
      </c>
      <c r="J126" s="72"/>
      <c r="K126" s="72"/>
      <c r="L126" s="72"/>
      <c r="M126" s="72">
        <f t="shared" si="6"/>
        <v>36.363636363636367</v>
      </c>
      <c r="N126" s="72" t="str">
        <f t="shared" si="7"/>
        <v>1+0.0828669449137324j</v>
      </c>
      <c r="O126" s="72" t="str">
        <f t="shared" si="8"/>
        <v>0.999481350842697+0.0062683014306908j</v>
      </c>
      <c r="P126" s="72" t="str">
        <f t="shared" si="21"/>
        <v>36.3999825747815+2.78662266805634j</v>
      </c>
      <c r="Q126" s="72"/>
      <c r="R126" s="72"/>
      <c r="S126" s="72"/>
      <c r="T126" s="72">
        <f t="shared" si="9"/>
        <v>24</v>
      </c>
      <c r="U126" s="72" t="str">
        <f t="shared" si="10"/>
        <v>1+0.000125366028613816j</v>
      </c>
      <c r="V126" s="72" t="str">
        <f t="shared" si="11"/>
        <v>0.999481350842697+0.0062683014306908j</v>
      </c>
      <c r="W126" s="72" t="str">
        <f t="shared" si="22"/>
        <v>24.011528487757-0.147579255542672j</v>
      </c>
      <c r="X126" s="72"/>
      <c r="Y126" s="72"/>
      <c r="Z126" s="72"/>
      <c r="AA126" s="72" t="str">
        <f t="shared" si="12"/>
        <v>7-111.672995904866j</v>
      </c>
      <c r="AB126" s="72">
        <f t="shared" si="13"/>
        <v>40.975994036407002</v>
      </c>
      <c r="AC126" s="72">
        <f t="shared" si="14"/>
        <v>-86.413220598103138</v>
      </c>
      <c r="AD126" s="72"/>
      <c r="AE126" s="72" t="str">
        <f t="shared" si="15"/>
        <v>62500-0.000489711049272719j</v>
      </c>
      <c r="AF126" s="72" t="str">
        <f t="shared" si="16"/>
        <v>0.242424242424242+1.439004001536E-09j</v>
      </c>
      <c r="AG126" s="72">
        <f t="shared" si="23"/>
        <v>-12.308479057718891</v>
      </c>
      <c r="AH126" s="72">
        <f t="shared" si="24"/>
        <v>3.4010153096060617E-7</v>
      </c>
      <c r="AI126" s="72"/>
      <c r="AJ126" s="72"/>
      <c r="AK126" s="72"/>
      <c r="AL126" s="72" t="str">
        <f t="shared" si="17"/>
        <v>2.45723306853616+0.185016668432877j</v>
      </c>
      <c r="AM126" s="72">
        <f t="shared" si="25"/>
        <v>7.8334789275883567</v>
      </c>
      <c r="AN126" s="72">
        <f t="shared" si="26"/>
        <v>4.3059445453148415</v>
      </c>
      <c r="AO126" s="72"/>
      <c r="AP126" s="72"/>
      <c r="AQ126" s="72"/>
      <c r="AR126" s="72" t="str">
        <f t="shared" si="18"/>
        <v>41.3454812010828-731.58337537412j</v>
      </c>
      <c r="AS126" s="72">
        <f t="shared" si="27"/>
        <v>57.299125613061186</v>
      </c>
      <c r="AT126" s="72">
        <f t="shared" si="28"/>
        <v>-86.765366187422075</v>
      </c>
      <c r="AU126" s="72"/>
      <c r="AV126" s="72"/>
      <c r="AW126" s="72"/>
      <c r="AX126" s="72" t="str">
        <f t="shared" si="29"/>
        <v>0.63285569253821-211.643371945347j</v>
      </c>
      <c r="AY126" s="72">
        <f t="shared" si="30"/>
        <v>46.512132275009833</v>
      </c>
      <c r="AZ126" s="72">
        <f t="shared" si="31"/>
        <v>-89.828674756878414</v>
      </c>
      <c r="BA126" s="72">
        <f t="shared" si="19"/>
        <v>90.171325243121586</v>
      </c>
      <c r="BB126" s="72">
        <f t="shared" si="32"/>
        <v>-46.512132275009833</v>
      </c>
      <c r="BC126" s="72">
        <f t="shared" si="33"/>
        <v>-90.171325243121586</v>
      </c>
      <c r="BD126" s="72"/>
      <c r="BE126" s="72"/>
      <c r="BF126" s="56"/>
    </row>
    <row r="127" spans="2:58" s="42" customFormat="1" hidden="1" x14ac:dyDescent="0.3">
      <c r="B127" s="55">
        <v>16</v>
      </c>
      <c r="C127" s="72">
        <f t="shared" si="0"/>
        <v>208.92961308540396</v>
      </c>
      <c r="D127" s="72" t="str">
        <f t="shared" si="20"/>
        <v>1312.74347517293j</v>
      </c>
      <c r="E127" s="72">
        <f t="shared" si="1"/>
        <v>0.99999930157466843</v>
      </c>
      <c r="F127" s="72" t="str">
        <f t="shared" si="2"/>
        <v>-0.00131274347517293j</v>
      </c>
      <c r="G127" s="72" t="str">
        <f t="shared" si="3"/>
        <v>0.999999301574668-0.00131274347517293j</v>
      </c>
      <c r="H127" s="72">
        <f t="shared" si="4"/>
        <v>1.4177335005877068E-6</v>
      </c>
      <c r="I127" s="72">
        <f t="shared" si="5"/>
        <v>-7.5214670036867132E-2</v>
      </c>
      <c r="J127" s="72"/>
      <c r="K127" s="72"/>
      <c r="L127" s="72"/>
      <c r="M127" s="72">
        <f t="shared" si="6"/>
        <v>36.363636363636367</v>
      </c>
      <c r="N127" s="72" t="str">
        <f t="shared" si="7"/>
        <v>1+0.0867723437089307j</v>
      </c>
      <c r="O127" s="72" t="str">
        <f t="shared" si="8"/>
        <v>0.999431312507569+0.00656371737586465j</v>
      </c>
      <c r="P127" s="72" t="str">
        <f t="shared" si="21"/>
        <v>36.4034919950629+2.91807519296609j</v>
      </c>
      <c r="Q127" s="72"/>
      <c r="R127" s="72"/>
      <c r="S127" s="72"/>
      <c r="T127" s="72">
        <f t="shared" si="9"/>
        <v>24</v>
      </c>
      <c r="U127" s="72" t="str">
        <f t="shared" si="10"/>
        <v>1+0.000131274347517293j</v>
      </c>
      <c r="V127" s="72" t="str">
        <f t="shared" si="11"/>
        <v>0.999431312507569+0.00656371737586465j</v>
      </c>
      <c r="W127" s="72" t="str">
        <f t="shared" si="22"/>
        <v>24.0126412695329-0.154549496766595j</v>
      </c>
      <c r="X127" s="72"/>
      <c r="Y127" s="72"/>
      <c r="Z127" s="72"/>
      <c r="AA127" s="72" t="str">
        <f t="shared" si="12"/>
        <v>7-106.646883147949j</v>
      </c>
      <c r="AB127" s="72">
        <f t="shared" si="13"/>
        <v>40.577633599681668</v>
      </c>
      <c r="AC127" s="72">
        <f t="shared" si="14"/>
        <v>-86.244653758463826</v>
      </c>
      <c r="AD127" s="72"/>
      <c r="AE127" s="72" t="str">
        <f t="shared" si="15"/>
        <v>62500-0.000512790419989425j</v>
      </c>
      <c r="AF127" s="72" t="str">
        <f t="shared" si="16"/>
        <v>0.242424242424242+1.50682217076782E-09j</v>
      </c>
      <c r="AG127" s="72">
        <f t="shared" si="23"/>
        <v>-12.308479057718891</v>
      </c>
      <c r="AH127" s="72">
        <f t="shared" si="24"/>
        <v>3.5613002230466613E-7</v>
      </c>
      <c r="AI127" s="72"/>
      <c r="AJ127" s="72"/>
      <c r="AK127" s="72"/>
      <c r="AL127" s="72" t="str">
        <f t="shared" si="17"/>
        <v>2.45749256465253+0.193744217811494j</v>
      </c>
      <c r="AM127" s="72">
        <f t="shared" si="25"/>
        <v>7.8367540954430934</v>
      </c>
      <c r="AN127" s="72">
        <f t="shared" si="26"/>
        <v>4.5077705784398017</v>
      </c>
      <c r="AO127" s="72"/>
      <c r="AP127" s="72"/>
      <c r="AQ127" s="72"/>
      <c r="AR127" s="72" t="str">
        <f t="shared" si="18"/>
        <v>41.3471680060046-698.715052658325j</v>
      </c>
      <c r="AS127" s="72">
        <f t="shared" si="27"/>
        <v>56.901183548472716</v>
      </c>
      <c r="AT127" s="72">
        <f t="shared" si="28"/>
        <v>-86.613413819940845</v>
      </c>
      <c r="AU127" s="72"/>
      <c r="AV127" s="72"/>
      <c r="AW127" s="72"/>
      <c r="AX127" s="72" t="str">
        <f t="shared" si="29"/>
        <v>0.632559738948133-202.122663861867j</v>
      </c>
      <c r="AY127" s="72">
        <f t="shared" si="30"/>
        <v>46.112342803031709</v>
      </c>
      <c r="AZ127" s="72">
        <f t="shared" si="31"/>
        <v>-89.820688663433444</v>
      </c>
      <c r="BA127" s="72">
        <f t="shared" si="19"/>
        <v>90.179311336566556</v>
      </c>
      <c r="BB127" s="72">
        <f t="shared" si="32"/>
        <v>-46.112342803031709</v>
      </c>
      <c r="BC127" s="72">
        <f t="shared" si="33"/>
        <v>-90.179311336566556</v>
      </c>
      <c r="BD127" s="72"/>
      <c r="BE127" s="72"/>
      <c r="BF127" s="56"/>
    </row>
    <row r="128" spans="2:58" s="42" customFormat="1" hidden="1" x14ac:dyDescent="0.3">
      <c r="B128" s="55">
        <v>17</v>
      </c>
      <c r="C128" s="72">
        <f t="shared" si="0"/>
        <v>218.77616239495526</v>
      </c>
      <c r="D128" s="72" t="str">
        <f t="shared" si="20"/>
        <v>1374.61116912112j</v>
      </c>
      <c r="E128" s="72">
        <f t="shared" si="1"/>
        <v>0.99999923419185233</v>
      </c>
      <c r="F128" s="72" t="str">
        <f t="shared" si="2"/>
        <v>-0.00137461116912112j</v>
      </c>
      <c r="G128" s="72" t="str">
        <f t="shared" si="3"/>
        <v>0.999999234191852-0.00137461116912112j</v>
      </c>
      <c r="H128" s="72">
        <f t="shared" si="4"/>
        <v>1.5545140727006114E-6</v>
      </c>
      <c r="I128" s="72">
        <f t="shared" si="5"/>
        <v>-7.8759429170003142E-2</v>
      </c>
      <c r="J128" s="72"/>
      <c r="K128" s="72"/>
      <c r="L128" s="72"/>
      <c r="M128" s="72">
        <f t="shared" si="6"/>
        <v>36.363636363636367</v>
      </c>
      <c r="N128" s="72" t="str">
        <f t="shared" si="7"/>
        <v>1+0.090861798278906j</v>
      </c>
      <c r="O128" s="72" t="str">
        <f t="shared" si="8"/>
        <v>0.99937644656413+0.0068730558456056j</v>
      </c>
      <c r="P128" s="72" t="str">
        <f t="shared" si="21"/>
        <v>36.4073405653382+3.05574112494226j</v>
      </c>
      <c r="Q128" s="72"/>
      <c r="R128" s="72"/>
      <c r="S128" s="72"/>
      <c r="T128" s="72">
        <f t="shared" si="9"/>
        <v>24</v>
      </c>
      <c r="U128" s="72" t="str">
        <f t="shared" si="10"/>
        <v>1+0.000137461116912112j</v>
      </c>
      <c r="V128" s="72" t="str">
        <f t="shared" si="11"/>
        <v>0.99937644656413+0.0068730558456056j</v>
      </c>
      <c r="W128" s="72" t="str">
        <f t="shared" si="22"/>
        <v>24.0138615185609-0.161850466894546j</v>
      </c>
      <c r="X128" s="72"/>
      <c r="Y128" s="72"/>
      <c r="Z128" s="72"/>
      <c r="AA128" s="72" t="str">
        <f t="shared" si="12"/>
        <v>7-101.846982728586j</v>
      </c>
      <c r="AB128" s="72">
        <f t="shared" si="13"/>
        <v>40.17943063391894</v>
      </c>
      <c r="AC128" s="72">
        <f t="shared" si="14"/>
        <v>-86.068212407422735</v>
      </c>
      <c r="AD128" s="72"/>
      <c r="AE128" s="72" t="str">
        <f t="shared" si="15"/>
        <v>62500-0.000536957487937937j</v>
      </c>
      <c r="AF128" s="72" t="str">
        <f t="shared" si="16"/>
        <v>0.242424242424242+1.57783651184701E-09j</v>
      </c>
      <c r="AG128" s="72">
        <f t="shared" si="23"/>
        <v>-12.308479057718891</v>
      </c>
      <c r="AH128" s="72">
        <f t="shared" si="24"/>
        <v>3.7291391317321906E-7</v>
      </c>
      <c r="AI128" s="72"/>
      <c r="AJ128" s="72"/>
      <c r="AK128" s="72"/>
      <c r="AL128" s="72" t="str">
        <f t="shared" si="17"/>
        <v>2.45777713696218+0.20288426722999j</v>
      </c>
      <c r="AM128" s="72">
        <f t="shared" si="25"/>
        <v>7.8403431086704263</v>
      </c>
      <c r="AN128" s="72">
        <f t="shared" si="26"/>
        <v>4.718945422622304</v>
      </c>
      <c r="AO128" s="72"/>
      <c r="AP128" s="72"/>
      <c r="AQ128" s="72"/>
      <c r="AR128" s="72" t="str">
        <f t="shared" si="18"/>
        <v>41.3490176861337-667.328806802455j</v>
      </c>
      <c r="AS128" s="72">
        <f t="shared" si="27"/>
        <v>56.503439339936122</v>
      </c>
      <c r="AT128" s="72">
        <f t="shared" si="28"/>
        <v>-86.454372679479775</v>
      </c>
      <c r="AU128" s="72"/>
      <c r="AV128" s="72"/>
      <c r="AW128" s="72"/>
      <c r="AX128" s="72" t="str">
        <f t="shared" si="29"/>
        <v>0.632235456010629-193.030681559789j</v>
      </c>
      <c r="AY128" s="72">
        <f t="shared" si="30"/>
        <v>45.712573471416121</v>
      </c>
      <c r="AZ128" s="72">
        <f t="shared" si="31"/>
        <v>-89.812339191564661</v>
      </c>
      <c r="BA128" s="72">
        <f t="shared" si="19"/>
        <v>90.187660808435339</v>
      </c>
      <c r="BB128" s="72">
        <f t="shared" si="32"/>
        <v>-45.712573471416121</v>
      </c>
      <c r="BC128" s="72">
        <f t="shared" si="33"/>
        <v>-90.187660808435339</v>
      </c>
      <c r="BD128" s="72"/>
      <c r="BE128" s="72"/>
      <c r="BF128" s="56"/>
    </row>
    <row r="129" spans="2:58" s="42" customFormat="1" hidden="1" x14ac:dyDescent="0.3">
      <c r="B129" s="55">
        <v>18</v>
      </c>
      <c r="C129" s="72">
        <f t="shared" si="0"/>
        <v>229.08676527677733</v>
      </c>
      <c r="D129" s="72" t="str">
        <f t="shared" si="20"/>
        <v>1439.39459765635j</v>
      </c>
      <c r="E129" s="72">
        <f t="shared" si="1"/>
        <v>0.99999916030806357</v>
      </c>
      <c r="F129" s="72" t="str">
        <f t="shared" si="2"/>
        <v>-0.00143939459765635j</v>
      </c>
      <c r="G129" s="72" t="str">
        <f t="shared" si="3"/>
        <v>0.999999160308064-0.00143939459765635j</v>
      </c>
      <c r="H129" s="72">
        <f t="shared" si="4"/>
        <v>1.7044910294410561E-6</v>
      </c>
      <c r="I129" s="72">
        <f t="shared" si="5"/>
        <v>-8.2471247793860045E-2</v>
      </c>
      <c r="J129" s="72"/>
      <c r="K129" s="72"/>
      <c r="L129" s="72"/>
      <c r="M129" s="72">
        <f t="shared" si="6"/>
        <v>36.363636363636367</v>
      </c>
      <c r="N129" s="72" t="str">
        <f t="shared" si="7"/>
        <v>1+0.0951439829050847j</v>
      </c>
      <c r="O129" s="72" t="str">
        <f t="shared" si="8"/>
        <v>0.999316287253438+0.00719697298828175j</v>
      </c>
      <c r="P129" s="72" t="str">
        <f t="shared" si="21"/>
        <v>36.4115611211+3.19991599805461j</v>
      </c>
      <c r="Q129" s="72"/>
      <c r="R129" s="72"/>
      <c r="S129" s="72"/>
      <c r="T129" s="72">
        <f t="shared" si="9"/>
        <v>24</v>
      </c>
      <c r="U129" s="72" t="str">
        <f t="shared" si="10"/>
        <v>1+0.000143939459765635j</v>
      </c>
      <c r="V129" s="72" t="str">
        <f t="shared" si="11"/>
        <v>0.999316287253438+0.00719697298828175j</v>
      </c>
      <c r="W129" s="72" t="str">
        <f t="shared" si="22"/>
        <v>24.015199624963-0.169498083975208j</v>
      </c>
      <c r="X129" s="72"/>
      <c r="Y129" s="72"/>
      <c r="Z129" s="72"/>
      <c r="AA129" s="72" t="str">
        <f t="shared" si="12"/>
        <v>7-97.2631134144527j</v>
      </c>
      <c r="AB129" s="72">
        <f t="shared" si="13"/>
        <v>39.781400188503099</v>
      </c>
      <c r="AC129" s="72">
        <f t="shared" si="14"/>
        <v>-85.883535705209781</v>
      </c>
      <c r="AD129" s="72"/>
      <c r="AE129" s="72" t="str">
        <f t="shared" si="15"/>
        <v>62500-0.000562263514709512j</v>
      </c>
      <c r="AF129" s="72" t="str">
        <f t="shared" si="16"/>
        <v>0.242424242424242+1.65219765571206E-09j</v>
      </c>
      <c r="AG129" s="72">
        <f t="shared" si="23"/>
        <v>-12.308479057718891</v>
      </c>
      <c r="AH129" s="72">
        <f t="shared" si="24"/>
        <v>3.9048880444905319E-7</v>
      </c>
      <c r="AI129" s="72"/>
      <c r="AJ129" s="72"/>
      <c r="AK129" s="72"/>
      <c r="AL129" s="72" t="str">
        <f t="shared" si="17"/>
        <v>2.45808921296743+0.212456432705018j</v>
      </c>
      <c r="AM129" s="72">
        <f t="shared" si="25"/>
        <v>7.8442758180343066</v>
      </c>
      <c r="AN129" s="72">
        <f t="shared" si="26"/>
        <v>4.939885796206994</v>
      </c>
      <c r="AO129" s="72"/>
      <c r="AP129" s="72"/>
      <c r="AQ129" s="72"/>
      <c r="AR129" s="72" t="str">
        <f t="shared" si="18"/>
        <v>41.3510459827583-637.358064640358j</v>
      </c>
      <c r="AS129" s="72">
        <f t="shared" si="27"/>
        <v>56.105911937426796</v>
      </c>
      <c r="AT129" s="72">
        <f t="shared" si="28"/>
        <v>-86.287919360868315</v>
      </c>
      <c r="AU129" s="72"/>
      <c r="AV129" s="72"/>
      <c r="AW129" s="72"/>
      <c r="AX129" s="72" t="str">
        <f t="shared" si="29"/>
        <v>0.631880155520788-184.34813921329j</v>
      </c>
      <c r="AY129" s="72">
        <f t="shared" si="30"/>
        <v>45.312826188921058</v>
      </c>
      <c r="AZ129" s="72">
        <f t="shared" si="31"/>
        <v>-89.803611121649212</v>
      </c>
      <c r="BA129" s="72">
        <f t="shared" si="19"/>
        <v>90.196388878350788</v>
      </c>
      <c r="BB129" s="72">
        <f t="shared" si="32"/>
        <v>-45.312826188921058</v>
      </c>
      <c r="BC129" s="72">
        <f t="shared" si="33"/>
        <v>-90.196388878350788</v>
      </c>
      <c r="BD129" s="72"/>
      <c r="BE129" s="72"/>
      <c r="BF129" s="56"/>
    </row>
    <row r="130" spans="2:58" s="42" customFormat="1" hidden="1" x14ac:dyDescent="0.3">
      <c r="B130" s="55">
        <v>19</v>
      </c>
      <c r="C130" s="72">
        <f t="shared" si="0"/>
        <v>239.88329190194909</v>
      </c>
      <c r="D130" s="72" t="str">
        <f t="shared" si="20"/>
        <v>1507.2311751162j</v>
      </c>
      <c r="E130" s="72">
        <f t="shared" si="1"/>
        <v>0.99999907929610021</v>
      </c>
      <c r="F130" s="72" t="str">
        <f t="shared" si="2"/>
        <v>-0.0015072311751162j</v>
      </c>
      <c r="G130" s="72" t="str">
        <f t="shared" si="3"/>
        <v>0.9999990792961-0.0015072311751162j</v>
      </c>
      <c r="H130" s="72">
        <f t="shared" si="4"/>
        <v>1.8689375328326048E-6</v>
      </c>
      <c r="I130" s="72">
        <f t="shared" si="5"/>
        <v>-8.6357999200353391E-2</v>
      </c>
      <c r="J130" s="72"/>
      <c r="K130" s="72"/>
      <c r="L130" s="72"/>
      <c r="M130" s="72">
        <f t="shared" si="6"/>
        <v>36.363636363636367</v>
      </c>
      <c r="N130" s="72" t="str">
        <f t="shared" si="7"/>
        <v>1+0.0996279806751808j</v>
      </c>
      <c r="O130" s="72" t="str">
        <f t="shared" si="8"/>
        <v>0.99925032388097+0.007536155875581j</v>
      </c>
      <c r="P130" s="72" t="str">
        <f t="shared" si="21"/>
        <v>36.4161896890356+3.35090967598548j</v>
      </c>
      <c r="Q130" s="72"/>
      <c r="R130" s="72"/>
      <c r="S130" s="72"/>
      <c r="T130" s="72">
        <f t="shared" si="9"/>
        <v>24</v>
      </c>
      <c r="U130" s="72" t="str">
        <f t="shared" si="10"/>
        <v>1+0.00015072311751162j</v>
      </c>
      <c r="V130" s="72" t="str">
        <f t="shared" si="11"/>
        <v>0.99925032388097+0.007536155875581j</v>
      </c>
      <c r="W130" s="72" t="str">
        <f t="shared" si="22"/>
        <v>24.0166669857108-0.177509065503278j</v>
      </c>
      <c r="X130" s="72"/>
      <c r="Y130" s="72"/>
      <c r="Z130" s="72"/>
      <c r="AA130" s="72" t="str">
        <f t="shared" si="12"/>
        <v>7-92.8855522041644j</v>
      </c>
      <c r="AB130" s="72">
        <f t="shared" si="13"/>
        <v>39.383558736030437</v>
      </c>
      <c r="AC130" s="72">
        <f t="shared" si="14"/>
        <v>-85.690247311309832</v>
      </c>
      <c r="AD130" s="72"/>
      <c r="AE130" s="72" t="str">
        <f t="shared" si="15"/>
        <v>62500-0.000588762177779765j</v>
      </c>
      <c r="AF130" s="72" t="str">
        <f t="shared" si="16"/>
        <v>0.242424242424242+1.73006333231887E-09j</v>
      </c>
      <c r="AG130" s="72">
        <f t="shared" si="23"/>
        <v>-12.308479057718891</v>
      </c>
      <c r="AH130" s="72">
        <f t="shared" si="24"/>
        <v>4.0889197483286883E-7</v>
      </c>
      <c r="AI130" s="72"/>
      <c r="AJ130" s="72"/>
      <c r="AK130" s="72"/>
      <c r="AL130" s="72" t="str">
        <f t="shared" si="17"/>
        <v>2.45843145603245+0.222481280772784j</v>
      </c>
      <c r="AM130" s="72">
        <f t="shared" si="25"/>
        <v>7.8485848687640001</v>
      </c>
      <c r="AN130" s="72">
        <f t="shared" si="26"/>
        <v>5.171024587205455</v>
      </c>
      <c r="AO130" s="72"/>
      <c r="AP130" s="72"/>
      <c r="AQ130" s="72"/>
      <c r="AR130" s="72" t="str">
        <f t="shared" si="18"/>
        <v>41.3532701613995-608.739255667552j</v>
      </c>
      <c r="AS130" s="72">
        <f t="shared" si="27"/>
        <v>55.708622091326596</v>
      </c>
      <c r="AT130" s="72">
        <f t="shared" si="28"/>
        <v>-86.113716782407749</v>
      </c>
      <c r="AU130" s="72"/>
      <c r="AV130" s="72"/>
      <c r="AW130" s="72"/>
      <c r="AX130" s="72" t="str">
        <f t="shared" si="29"/>
        <v>0.631490898921421-176.056619398799j</v>
      </c>
      <c r="AY130" s="72">
        <f t="shared" si="30"/>
        <v>44.913103041586737</v>
      </c>
      <c r="AZ130" s="72">
        <f t="shared" si="31"/>
        <v>-89.794488794188055</v>
      </c>
      <c r="BA130" s="72">
        <f t="shared" si="19"/>
        <v>90.205511205811945</v>
      </c>
      <c r="BB130" s="72">
        <f t="shared" si="32"/>
        <v>-44.913103041586737</v>
      </c>
      <c r="BC130" s="72">
        <f t="shared" si="33"/>
        <v>-90.205511205811945</v>
      </c>
      <c r="BD130" s="72"/>
      <c r="BE130" s="72"/>
      <c r="BF130" s="56"/>
    </row>
    <row r="131" spans="2:58" s="42" customFormat="1" hidden="1" x14ac:dyDescent="0.3">
      <c r="B131" s="55">
        <v>20</v>
      </c>
      <c r="C131" s="72">
        <f t="shared" si="0"/>
        <v>251.18864315095806</v>
      </c>
      <c r="D131" s="72" t="str">
        <f t="shared" si="20"/>
        <v>1578.26479197648j</v>
      </c>
      <c r="E131" s="72">
        <f t="shared" si="1"/>
        <v>0.99999899046824881</v>
      </c>
      <c r="F131" s="72" t="str">
        <f t="shared" si="2"/>
        <v>-0.00157826479197648j</v>
      </c>
      <c r="G131" s="72" t="str">
        <f t="shared" si="3"/>
        <v>0.999998990468249-0.00157826479197648j</v>
      </c>
      <c r="H131" s="72">
        <f t="shared" si="4"/>
        <v>2.0492496058103641E-6</v>
      </c>
      <c r="I131" s="72">
        <f t="shared" si="5"/>
        <v>-9.0427927741279626E-2</v>
      </c>
      <c r="J131" s="72"/>
      <c r="K131" s="72"/>
      <c r="L131" s="72"/>
      <c r="M131" s="72">
        <f t="shared" si="6"/>
        <v>36.363636363636367</v>
      </c>
      <c r="N131" s="72" t="str">
        <f t="shared" si="7"/>
        <v>1+0.104323302749645j</v>
      </c>
      <c r="O131" s="72" t="str">
        <f t="shared" si="8"/>
        <v>0.999177996481314+0.0078913239598824j</v>
      </c>
      <c r="P131" s="72" t="str">
        <f t="shared" si="21"/>
        <v>36.4212657996331+3.50904708704053j</v>
      </c>
      <c r="Q131" s="72"/>
      <c r="R131" s="72"/>
      <c r="S131" s="72"/>
      <c r="T131" s="72">
        <f t="shared" si="9"/>
        <v>24</v>
      </c>
      <c r="U131" s="72" t="str">
        <f t="shared" si="10"/>
        <v>1+0.000157826479197648j</v>
      </c>
      <c r="V131" s="72" t="str">
        <f t="shared" si="11"/>
        <v>0.999177996481314+0.0078913239598824j</v>
      </c>
      <c r="W131" s="72" t="str">
        <f t="shared" si="22"/>
        <v>24.0182761026634-0.185900973437567j</v>
      </c>
      <c r="X131" s="72"/>
      <c r="Y131" s="72"/>
      <c r="Z131" s="72"/>
      <c r="AA131" s="72" t="str">
        <f t="shared" si="12"/>
        <v>7-88.7050137034839j</v>
      </c>
      <c r="AB131" s="72">
        <f t="shared" si="13"/>
        <v>38.98592430387864</v>
      </c>
      <c r="AC131" s="72">
        <f t="shared" si="14"/>
        <v>-85.487954872536562</v>
      </c>
      <c r="AD131" s="72"/>
      <c r="AE131" s="72" t="str">
        <f t="shared" si="15"/>
        <v>62500-0.000616509684365812j</v>
      </c>
      <c r="AF131" s="72" t="str">
        <f t="shared" si="16"/>
        <v>0.242424242424242+1.81159870520716E-09j</v>
      </c>
      <c r="AG131" s="72">
        <f t="shared" si="23"/>
        <v>-12.308479057718891</v>
      </c>
      <c r="AH131" s="72">
        <f t="shared" si="24"/>
        <v>4.2816245991640713E-7</v>
      </c>
      <c r="AI131" s="72"/>
      <c r="AJ131" s="72"/>
      <c r="AK131" s="72"/>
      <c r="AL131" s="72" t="str">
        <f t="shared" si="17"/>
        <v>2.45880678847588+0.232980377156233j</v>
      </c>
      <c r="AM131" s="72">
        <f t="shared" si="25"/>
        <v>7.8533059532410654</v>
      </c>
      <c r="AN131" s="72">
        <f t="shared" si="26"/>
        <v>5.4128111185960481</v>
      </c>
      <c r="AO131" s="72"/>
      <c r="AP131" s="72"/>
      <c r="AQ131" s="72"/>
      <c r="AR131" s="72" t="str">
        <f t="shared" si="18"/>
        <v>41.3557091599918-581.41167722774j</v>
      </c>
      <c r="AS131" s="72">
        <f t="shared" si="27"/>
        <v>55.311592520561476</v>
      </c>
      <c r="AT131" s="72">
        <f t="shared" si="28"/>
        <v>-85.931413768840542</v>
      </c>
      <c r="AU131" s="72"/>
      <c r="AV131" s="72"/>
      <c r="AW131" s="72"/>
      <c r="AX131" s="72" t="str">
        <f t="shared" si="29"/>
        <v>0.63106447494212-168.13853401837j</v>
      </c>
      <c r="AY131" s="72">
        <f t="shared" si="30"/>
        <v>44.513406308473179</v>
      </c>
      <c r="AZ131" s="72">
        <f t="shared" si="31"/>
        <v>-89.784956128904355</v>
      </c>
      <c r="BA131" s="72">
        <f t="shared" si="19"/>
        <v>90.215043871095645</v>
      </c>
      <c r="BB131" s="72">
        <f t="shared" si="32"/>
        <v>-44.513406308473179</v>
      </c>
      <c r="BC131" s="72">
        <f t="shared" si="33"/>
        <v>-90.215043871095645</v>
      </c>
      <c r="BD131" s="72"/>
      <c r="BE131" s="72"/>
      <c r="BF131" s="56"/>
    </row>
    <row r="132" spans="2:58" s="42" customFormat="1" hidden="1" x14ac:dyDescent="0.3">
      <c r="B132" s="55">
        <v>21</v>
      </c>
      <c r="C132" s="72">
        <f t="shared" si="0"/>
        <v>263.02679918953822</v>
      </c>
      <c r="D132" s="72" t="str">
        <f t="shared" si="20"/>
        <v>1652.64612006218j</v>
      </c>
      <c r="E132" s="72">
        <f t="shared" si="1"/>
        <v>0.99999889307044654</v>
      </c>
      <c r="F132" s="72" t="str">
        <f t="shared" si="2"/>
        <v>-0.00165264612006218j</v>
      </c>
      <c r="G132" s="72" t="str">
        <f t="shared" si="3"/>
        <v>0.999998893070447-0.00165264612006218j</v>
      </c>
      <c r="H132" s="72">
        <f t="shared" si="4"/>
        <v>2.2469579316927063E-6</v>
      </c>
      <c r="I132" s="72">
        <f t="shared" si="5"/>
        <v>-9.4689666316281576E-2</v>
      </c>
      <c r="J132" s="72"/>
      <c r="K132" s="72"/>
      <c r="L132" s="72"/>
      <c r="M132" s="72">
        <f t="shared" si="6"/>
        <v>36.363636363636367</v>
      </c>
      <c r="N132" s="72" t="str">
        <f t="shared" si="7"/>
        <v>1+0.10923990853611j</v>
      </c>
      <c r="O132" s="72" t="str">
        <f t="shared" si="8"/>
        <v>0.999098691064608+0.0082632306003109j</v>
      </c>
      <c r="P132" s="72" t="str">
        <f t="shared" si="21"/>
        <v>36.426832830904+3.67466900269j</v>
      </c>
      <c r="Q132" s="72"/>
      <c r="R132" s="72"/>
      <c r="S132" s="72"/>
      <c r="T132" s="72">
        <f t="shared" si="9"/>
        <v>24</v>
      </c>
      <c r="U132" s="72" t="str">
        <f t="shared" si="10"/>
        <v>1+0.000165264612006218j</v>
      </c>
      <c r="V132" s="72" t="str">
        <f t="shared" si="11"/>
        <v>0.999098691064608+0.0082632306003109j</v>
      </c>
      <c r="W132" s="72" t="str">
        <f t="shared" si="22"/>
        <v>24.0200406902419-0.19469226243996j</v>
      </c>
      <c r="X132" s="72"/>
      <c r="Y132" s="72"/>
      <c r="Z132" s="72"/>
      <c r="AA132" s="72" t="str">
        <f t="shared" si="12"/>
        <v>7-84.7126304297574j</v>
      </c>
      <c r="AB132" s="72">
        <f t="shared" si="13"/>
        <v>38.588516617331734</v>
      </c>
      <c r="AC132" s="72">
        <f t="shared" si="14"/>
        <v>-85.276249518246772</v>
      </c>
      <c r="AD132" s="72"/>
      <c r="AE132" s="72" t="str">
        <f t="shared" si="15"/>
        <v>62500-0.000645564890649287j</v>
      </c>
      <c r="AF132" s="72" t="str">
        <f t="shared" si="16"/>
        <v>0.242424242424242+1.89697672183445E-09j</v>
      </c>
      <c r="AG132" s="72">
        <f t="shared" si="23"/>
        <v>-12.308479057718891</v>
      </c>
      <c r="AH132" s="72">
        <f t="shared" si="24"/>
        <v>4.4834113498216577E-7</v>
      </c>
      <c r="AI132" s="72"/>
      <c r="AJ132" s="72"/>
      <c r="AK132" s="72"/>
      <c r="AL132" s="72" t="str">
        <f t="shared" si="17"/>
        <v>2.45921841695943+0.243976338302364j</v>
      </c>
      <c r="AM132" s="72">
        <f t="shared" si="25"/>
        <v>7.8584780847575555</v>
      </c>
      <c r="AN132" s="72">
        <f t="shared" si="26"/>
        <v>5.6657113569018094</v>
      </c>
      <c r="AO132" s="72"/>
      <c r="AP132" s="72"/>
      <c r="AQ132" s="72"/>
      <c r="AR132" s="72" t="str">
        <f t="shared" si="18"/>
        <v>41.358383751579-555.317365786535j</v>
      </c>
      <c r="AS132" s="72">
        <f t="shared" si="27"/>
        <v>54.91484809585701</v>
      </c>
      <c r="AT132" s="72">
        <f t="shared" si="28"/>
        <v>-85.740644647263579</v>
      </c>
      <c r="AU132" s="72"/>
      <c r="AV132" s="72"/>
      <c r="AW132" s="72"/>
      <c r="AX132" s="72" t="str">
        <f t="shared" si="29"/>
        <v>0.630597375432258-160.577086980643j</v>
      </c>
      <c r="AY132" s="72">
        <f t="shared" si="30"/>
        <v>44.113738478647448</v>
      </c>
      <c r="AZ132" s="72">
        <f t="shared" si="31"/>
        <v>-89.774996650321157</v>
      </c>
      <c r="BA132" s="72">
        <f t="shared" si="19"/>
        <v>90.225003349678843</v>
      </c>
      <c r="BB132" s="72">
        <f t="shared" si="32"/>
        <v>-44.113738478647448</v>
      </c>
      <c r="BC132" s="72">
        <f t="shared" si="33"/>
        <v>-90.225003349678843</v>
      </c>
      <c r="BD132" s="72"/>
      <c r="BE132" s="72"/>
      <c r="BF132" s="56"/>
    </row>
    <row r="133" spans="2:58" s="42" customFormat="1" hidden="1" x14ac:dyDescent="0.3">
      <c r="B133" s="55">
        <v>22</v>
      </c>
      <c r="C133" s="72">
        <f t="shared" si="0"/>
        <v>275.4228703338166</v>
      </c>
      <c r="D133" s="72" t="str">
        <f t="shared" si="20"/>
        <v>1730.53293214266j</v>
      </c>
      <c r="E133" s="72">
        <f t="shared" si="1"/>
        <v>0.9999987862758799</v>
      </c>
      <c r="F133" s="72" t="str">
        <f t="shared" si="2"/>
        <v>-0.00173053293214266j</v>
      </c>
      <c r="G133" s="72" t="str">
        <f t="shared" si="3"/>
        <v>0.99999878627588-0.00173053293214266j</v>
      </c>
      <c r="H133" s="72">
        <f t="shared" si="4"/>
        <v>2.4637408764122766E-6</v>
      </c>
      <c r="I133" s="72">
        <f t="shared" si="5"/>
        <v>-9.9152254685068164E-2</v>
      </c>
      <c r="J133" s="72"/>
      <c r="K133" s="72"/>
      <c r="L133" s="72"/>
      <c r="M133" s="72">
        <f t="shared" si="6"/>
        <v>36.363636363636367</v>
      </c>
      <c r="N133" s="72" t="str">
        <f t="shared" si="7"/>
        <v>1+0.11438822681463j</v>
      </c>
      <c r="O133" s="72" t="str">
        <f t="shared" si="8"/>
        <v>0.999011734404354+0.0086526646607133j</v>
      </c>
      <c r="P133" s="72" t="str">
        <f t="shared" si="21"/>
        <v>36.4329383864255+3.84813286302218j</v>
      </c>
      <c r="Q133" s="72"/>
      <c r="R133" s="72"/>
      <c r="S133" s="72"/>
      <c r="T133" s="72">
        <f t="shared" si="9"/>
        <v>24</v>
      </c>
      <c r="U133" s="72" t="str">
        <f t="shared" si="10"/>
        <v>1+0.000173053293214266j</v>
      </c>
      <c r="V133" s="72" t="str">
        <f t="shared" si="11"/>
        <v>0.999011734404354+0.0086526646607133j</v>
      </c>
      <c r="W133" s="72" t="str">
        <f t="shared" si="22"/>
        <v>24.021975793717-0.203902331652908j</v>
      </c>
      <c r="X133" s="72"/>
      <c r="Y133" s="72"/>
      <c r="Z133" s="72"/>
      <c r="AA133" s="72" t="str">
        <f t="shared" si="12"/>
        <v>7-80.8999340027924j</v>
      </c>
      <c r="AB133" s="72">
        <f t="shared" si="13"/>
        <v>38.191357255151132</v>
      </c>
      <c r="AC133" s="72">
        <f t="shared" si="14"/>
        <v>-85.054705367379228</v>
      </c>
      <c r="AD133" s="72"/>
      <c r="AE133" s="72" t="str">
        <f t="shared" si="15"/>
        <v>62500-0.000675989426618225j</v>
      </c>
      <c r="AF133" s="72" t="str">
        <f t="shared" si="16"/>
        <v>0.242424242424242+1.98637848042086E-09j</v>
      </c>
      <c r="AG133" s="72">
        <f t="shared" si="23"/>
        <v>-12.308479057718891</v>
      </c>
      <c r="AH133" s="72">
        <f t="shared" si="24"/>
        <v>4.6947080170536693E-7</v>
      </c>
      <c r="AI133" s="72"/>
      <c r="AJ133" s="72"/>
      <c r="AK133" s="72"/>
      <c r="AL133" s="72" t="str">
        <f t="shared" si="17"/>
        <v>2.45966986040869+0.25549288601117j</v>
      </c>
      <c r="AM133" s="72">
        <f t="shared" si="25"/>
        <v>7.8641438937484978</v>
      </c>
      <c r="AN133" s="72">
        <f t="shared" si="26"/>
        <v>5.9302080522076377</v>
      </c>
      <c r="AO133" s="72"/>
      <c r="AP133" s="72"/>
      <c r="AQ133" s="72"/>
      <c r="AR133" s="72" t="str">
        <f t="shared" si="18"/>
        <v>41.3613167229917-530.40097402017j</v>
      </c>
      <c r="AS133" s="72">
        <f t="shared" si="27"/>
        <v>54.518416039357177</v>
      </c>
      <c r="AT133" s="72">
        <f t="shared" si="28"/>
        <v>-85.541028861143062</v>
      </c>
      <c r="AU133" s="72"/>
      <c r="AV133" s="72"/>
      <c r="AW133" s="72"/>
      <c r="AX133" s="72" t="str">
        <f t="shared" si="29"/>
        <v>0.630085769285882-153.356238560035j</v>
      </c>
      <c r="AY133" s="72">
        <f t="shared" si="30"/>
        <v>43.714102269489608</v>
      </c>
      <c r="AZ133" s="72">
        <f t="shared" si="31"/>
        <v>-89.764593520867408</v>
      </c>
      <c r="BA133" s="72">
        <f t="shared" si="19"/>
        <v>90.235406479132592</v>
      </c>
      <c r="BB133" s="72">
        <f t="shared" si="32"/>
        <v>-43.714102269489608</v>
      </c>
      <c r="BC133" s="72">
        <f t="shared" si="33"/>
        <v>-90.235406479132592</v>
      </c>
      <c r="BD133" s="72"/>
      <c r="BE133" s="72"/>
      <c r="BF133" s="56"/>
    </row>
    <row r="134" spans="2:58" s="42" customFormat="1" hidden="1" x14ac:dyDescent="0.3">
      <c r="B134" s="55">
        <v>23</v>
      </c>
      <c r="C134" s="72">
        <f t="shared" si="0"/>
        <v>288.40315031266061</v>
      </c>
      <c r="D134" s="72" t="str">
        <f t="shared" si="20"/>
        <v>1812.09043658881j</v>
      </c>
      <c r="E134" s="72">
        <f t="shared" si="1"/>
        <v>0.9999986691779662</v>
      </c>
      <c r="F134" s="72" t="str">
        <f t="shared" si="2"/>
        <v>-0.00181209043658881j</v>
      </c>
      <c r="G134" s="72" t="str">
        <f t="shared" si="3"/>
        <v>0.999998669177966-0.00181209043658881j</v>
      </c>
      <c r="H134" s="72">
        <f t="shared" si="4"/>
        <v>2.7014387508626072E-6</v>
      </c>
      <c r="I134" s="72">
        <f t="shared" si="5"/>
        <v>-0.10382515864273448</v>
      </c>
      <c r="J134" s="72"/>
      <c r="K134" s="72"/>
      <c r="L134" s="72"/>
      <c r="M134" s="72">
        <f t="shared" si="6"/>
        <v>36.363636363636367</v>
      </c>
      <c r="N134" s="72" t="str">
        <f t="shared" si="7"/>
        <v>1+0.11977917785852j</v>
      </c>
      <c r="O134" s="72" t="str">
        <f t="shared" si="8"/>
        <v>0.998916388322376+0.00906045218294405j</v>
      </c>
      <c r="P134" s="72" t="str">
        <f t="shared" si="21"/>
        <v>36.4396347112458+4.02981365285022j</v>
      </c>
      <c r="Q134" s="72"/>
      <c r="R134" s="72"/>
      <c r="S134" s="72"/>
      <c r="T134" s="72">
        <f t="shared" si="9"/>
        <v>24</v>
      </c>
      <c r="U134" s="72" t="str">
        <f t="shared" si="10"/>
        <v>1+0.000181209043658881j</v>
      </c>
      <c r="V134" s="72" t="str">
        <f t="shared" si="11"/>
        <v>0.998916388322376+0.00906045218294405j</v>
      </c>
      <c r="W134" s="72" t="str">
        <f t="shared" si="22"/>
        <v>24.024097919167-0.213551580373433j</v>
      </c>
      <c r="X134" s="72"/>
      <c r="Y134" s="72"/>
      <c r="Z134" s="72"/>
      <c r="AA134" s="72" t="str">
        <f t="shared" si="12"/>
        <v>7-77.2588371822901j</v>
      </c>
      <c r="AB134" s="72">
        <f t="shared" si="13"/>
        <v>37.794469818528434</v>
      </c>
      <c r="AC134" s="72">
        <f t="shared" si="14"/>
        <v>-84.822879052796921</v>
      </c>
      <c r="AD134" s="72"/>
      <c r="AE134" s="72" t="str">
        <f t="shared" si="15"/>
        <v>62500-0.000707847826792506j</v>
      </c>
      <c r="AF134" s="72" t="str">
        <f t="shared" si="16"/>
        <v>0.242424242424242+2.07999361408266E-09j</v>
      </c>
      <c r="AG134" s="72">
        <f t="shared" si="23"/>
        <v>-12.308479057718891</v>
      </c>
      <c r="AH134" s="72">
        <f t="shared" si="24"/>
        <v>4.9159627894203567E-7</v>
      </c>
      <c r="AI134" s="72"/>
      <c r="AJ134" s="72"/>
      <c r="AK134" s="72"/>
      <c r="AL134" s="72" t="str">
        <f t="shared" si="17"/>
        <v>2.4601649807267+0.267554905401086j</v>
      </c>
      <c r="AM134" s="72">
        <f t="shared" si="25"/>
        <v>7.8703499479151979</v>
      </c>
      <c r="AN134" s="72">
        <f t="shared" si="26"/>
        <v>6.2068007961321738</v>
      </c>
      <c r="AO134" s="72"/>
      <c r="AP134" s="72"/>
      <c r="AQ134" s="72"/>
      <c r="AR134" s="72" t="str">
        <f t="shared" si="18"/>
        <v>41.3645330710821-506.609653458983j</v>
      </c>
      <c r="AS134" s="72">
        <f t="shared" si="27"/>
        <v>54.122326141924034</v>
      </c>
      <c r="AT134" s="72">
        <f t="shared" si="28"/>
        <v>-85.332170608435476</v>
      </c>
      <c r="AU134" s="72"/>
      <c r="AV134" s="72"/>
      <c r="AW134" s="72"/>
      <c r="AX134" s="72" t="str">
        <f t="shared" si="29"/>
        <v>0.629525474353072-146.460671358303j</v>
      </c>
      <c r="AY134" s="72">
        <f t="shared" si="30"/>
        <v>43.314500646381546</v>
      </c>
      <c r="AZ134" s="72">
        <f t="shared" si="31"/>
        <v>-89.753729582703528</v>
      </c>
      <c r="BA134" s="72">
        <f t="shared" si="19"/>
        <v>90.246270417296472</v>
      </c>
      <c r="BB134" s="72">
        <f t="shared" si="32"/>
        <v>-43.314500646381546</v>
      </c>
      <c r="BC134" s="72">
        <f t="shared" si="33"/>
        <v>-90.246270417296472</v>
      </c>
      <c r="BD134" s="72"/>
      <c r="BE134" s="72"/>
      <c r="BF134" s="56"/>
    </row>
    <row r="135" spans="2:58" s="42" customFormat="1" hidden="1" x14ac:dyDescent="0.3">
      <c r="B135" s="55">
        <v>24</v>
      </c>
      <c r="C135" s="72">
        <f t="shared" si="0"/>
        <v>301.99517204020168</v>
      </c>
      <c r="D135" s="72" t="str">
        <f t="shared" si="20"/>
        <v>1897.49162780217j</v>
      </c>
      <c r="E135" s="72">
        <f t="shared" si="1"/>
        <v>0.99999854078265704</v>
      </c>
      <c r="F135" s="72" t="str">
        <f t="shared" si="2"/>
        <v>-0.00189749162780217j</v>
      </c>
      <c r="G135" s="72" t="str">
        <f t="shared" si="3"/>
        <v>0.999998540782657-0.00189749162780217j</v>
      </c>
      <c r="H135" s="72">
        <f t="shared" si="4"/>
        <v>2.9620694155771074E-6</v>
      </c>
      <c r="I135" s="72">
        <f t="shared" si="5"/>
        <v>-0.10871829009887916</v>
      </c>
      <c r="J135" s="72"/>
      <c r="K135" s="72"/>
      <c r="L135" s="72"/>
      <c r="M135" s="72">
        <f t="shared" si="6"/>
        <v>36.363636363636367</v>
      </c>
      <c r="N135" s="72" t="str">
        <f t="shared" si="7"/>
        <v>1+0.125424196597723j</v>
      </c>
      <c r="O135" s="72" t="str">
        <f t="shared" si="8"/>
        <v>0.998811843422399+0.00948745813901085j</v>
      </c>
      <c r="P135" s="72" t="str">
        <f t="shared" si="21"/>
        <v>36.4469791495884+4.22010483262076j</v>
      </c>
      <c r="Q135" s="72"/>
      <c r="R135" s="72"/>
      <c r="S135" s="72"/>
      <c r="T135" s="72">
        <f t="shared" si="9"/>
        <v>24</v>
      </c>
      <c r="U135" s="72" t="str">
        <f t="shared" si="10"/>
        <v>1+0.000189749162780217j</v>
      </c>
      <c r="V135" s="72" t="str">
        <f t="shared" si="11"/>
        <v>0.998811843422399+0.00948745813901085j</v>
      </c>
      <c r="W135" s="72" t="str">
        <f t="shared" si="22"/>
        <v>24.0264251762942-0.223661468027836j</v>
      </c>
      <c r="X135" s="72"/>
      <c r="Y135" s="72"/>
      <c r="Z135" s="72"/>
      <c r="AA135" s="72" t="str">
        <f t="shared" si="12"/>
        <v>7-73.7816167137241j</v>
      </c>
      <c r="AB135" s="72">
        <f t="shared" si="13"/>
        <v>37.397880114392798</v>
      </c>
      <c r="AC135" s="72">
        <f t="shared" si="14"/>
        <v>-84.580309269308444</v>
      </c>
      <c r="AD135" s="72"/>
      <c r="AE135" s="72" t="str">
        <f t="shared" si="15"/>
        <v>62500-0.000741207667110225j</v>
      </c>
      <c r="AF135" s="72" t="str">
        <f t="shared" si="16"/>
        <v>0.242424242424242+2.17802069306953E-09j</v>
      </c>
      <c r="AG135" s="72">
        <f t="shared" si="23"/>
        <v>-12.308479057718891</v>
      </c>
      <c r="AH135" s="72">
        <f t="shared" si="24"/>
        <v>5.1476449779580142E-7</v>
      </c>
      <c r="AI135" s="72"/>
      <c r="AJ135" s="72"/>
      <c r="AK135" s="72"/>
      <c r="AL135" s="72" t="str">
        <f t="shared" si="17"/>
        <v>2.46070801659011+0.280188506482351j</v>
      </c>
      <c r="AM135" s="72">
        <f t="shared" si="25"/>
        <v>7.8771470976580016</v>
      </c>
      <c r="AN135" s="72">
        <f t="shared" si="26"/>
        <v>6.4960059824461087</v>
      </c>
      <c r="AO135" s="72"/>
      <c r="AP135" s="72"/>
      <c r="AQ135" s="72"/>
      <c r="AR135" s="72" t="str">
        <f t="shared" si="18"/>
        <v>41.368060218293-483.892942437745j</v>
      </c>
      <c r="AS135" s="72">
        <f t="shared" si="27"/>
        <v>53.726610999520233</v>
      </c>
      <c r="AT135" s="72">
        <f t="shared" si="28"/>
        <v>-85.113658510775778</v>
      </c>
      <c r="AU135" s="72"/>
      <c r="AV135" s="72"/>
      <c r="AW135" s="72"/>
      <c r="AX135" s="72" t="str">
        <f t="shared" si="29"/>
        <v>0.628911927241981-139.875757796033j</v>
      </c>
      <c r="AY135" s="72">
        <f t="shared" si="30"/>
        <v>42.914936843839428</v>
      </c>
      <c r="AZ135" s="72">
        <f t="shared" si="31"/>
        <v>-89.742387409610686</v>
      </c>
      <c r="BA135" s="72">
        <f t="shared" si="19"/>
        <v>90.257612590389314</v>
      </c>
      <c r="BB135" s="72">
        <f t="shared" si="32"/>
        <v>-42.914936843839428</v>
      </c>
      <c r="BC135" s="72">
        <f t="shared" si="33"/>
        <v>-90.257612590389314</v>
      </c>
      <c r="BD135" s="72"/>
      <c r="BE135" s="72"/>
      <c r="BF135" s="56"/>
    </row>
    <row r="136" spans="2:58" s="42" customFormat="1" hidden="1" x14ac:dyDescent="0.3">
      <c r="B136" s="55">
        <v>25</v>
      </c>
      <c r="C136" s="72">
        <f t="shared" si="0"/>
        <v>316.22776601683796</v>
      </c>
      <c r="D136" s="72" t="str">
        <f t="shared" si="20"/>
        <v>1986.91765315922j</v>
      </c>
      <c r="E136" s="72">
        <f t="shared" si="1"/>
        <v>0.99999839999999995</v>
      </c>
      <c r="F136" s="72" t="str">
        <f t="shared" si="2"/>
        <v>-0.00198691765315922j</v>
      </c>
      <c r="G136" s="72" t="str">
        <f t="shared" si="3"/>
        <v>0.9999984-0.00198691765315922j</v>
      </c>
      <c r="H136" s="72">
        <f t="shared" si="4"/>
        <v>3.2478454013170769E-6</v>
      </c>
      <c r="I136" s="72">
        <f t="shared" si="5"/>
        <v>-0.11384202810312041</v>
      </c>
      <c r="J136" s="72"/>
      <c r="K136" s="72"/>
      <c r="L136" s="72"/>
      <c r="M136" s="72">
        <f t="shared" si="6"/>
        <v>36.363636363636367</v>
      </c>
      <c r="N136" s="72" t="str">
        <f t="shared" si="7"/>
        <v>1+0.131335256873824j</v>
      </c>
      <c r="O136" s="72" t="str">
        <f t="shared" si="8"/>
        <v>0.998697212219056+0.0099345882657961j</v>
      </c>
      <c r="P136" s="72" t="str">
        <f t="shared" si="21"/>
        <v>36.4550346487356+4.41941932873433j</v>
      </c>
      <c r="Q136" s="72"/>
      <c r="R136" s="72"/>
      <c r="S136" s="72"/>
      <c r="T136" s="72">
        <f t="shared" si="9"/>
        <v>24</v>
      </c>
      <c r="U136" s="72" t="str">
        <f t="shared" si="10"/>
        <v>1+0.000198691765315922j</v>
      </c>
      <c r="V136" s="72" t="str">
        <f t="shared" si="11"/>
        <v>0.998697212219056+0.0099345882657961j</v>
      </c>
      <c r="W136" s="72" t="str">
        <f t="shared" si="22"/>
        <v>24.0289774354006-0.234254578904255j</v>
      </c>
      <c r="X136" s="72"/>
      <c r="Y136" s="72"/>
      <c r="Z136" s="72"/>
      <c r="AA136" s="72" t="str">
        <f t="shared" si="12"/>
        <v>7-70.4608969462818j</v>
      </c>
      <c r="AB136" s="72">
        <f t="shared" si="13"/>
        <v>37.00161635408049</v>
      </c>
      <c r="AC136" s="72">
        <f t="shared" si="14"/>
        <v>-84.326516352758432</v>
      </c>
      <c r="AD136" s="72"/>
      <c r="AE136" s="72" t="str">
        <f t="shared" si="15"/>
        <v>62500-0.000776139708265318j</v>
      </c>
      <c r="AF136" s="72" t="str">
        <f t="shared" si="16"/>
        <v>0.242424242424242+2.28066764595869E-09j</v>
      </c>
      <c r="AG136" s="72">
        <f t="shared" si="23"/>
        <v>-12.308479057718891</v>
      </c>
      <c r="AH136" s="72">
        <f t="shared" si="24"/>
        <v>5.3902460116506304E-7</v>
      </c>
      <c r="AI136" s="72"/>
      <c r="AJ136" s="72"/>
      <c r="AK136" s="72"/>
      <c r="AL136" s="72" t="str">
        <f t="shared" si="17"/>
        <v>2.46130362064988+0.293421089639698j</v>
      </c>
      <c r="AM136" s="72">
        <f t="shared" si="25"/>
        <v>7.8845908482131968</v>
      </c>
      <c r="AN136" s="72">
        <f t="shared" si="26"/>
        <v>6.7983566530220365</v>
      </c>
      <c r="AO136" s="72"/>
      <c r="AP136" s="72"/>
      <c r="AQ136" s="72"/>
      <c r="AR136" s="72" t="str">
        <f t="shared" si="18"/>
        <v>41.3719282494989-462.202659116043j</v>
      </c>
      <c r="AS136" s="72">
        <f t="shared" si="27"/>
        <v>53.331306270148744</v>
      </c>
      <c r="AT136" s="72">
        <f t="shared" si="28"/>
        <v>-84.885065321776125</v>
      </c>
      <c r="AU136" s="72"/>
      <c r="AV136" s="72"/>
      <c r="AW136" s="72"/>
      <c r="AX136" s="72" t="str">
        <f t="shared" si="29"/>
        <v>0.628240150923416-133.587529064805j</v>
      </c>
      <c r="AY136" s="72">
        <f t="shared" si="30"/>
        <v>42.515414388142332</v>
      </c>
      <c r="AZ136" s="72">
        <f t="shared" si="31"/>
        <v>-89.730549370459428</v>
      </c>
      <c r="BA136" s="72">
        <f t="shared" si="19"/>
        <v>90.269450629540572</v>
      </c>
      <c r="BB136" s="72">
        <f t="shared" si="32"/>
        <v>-42.515414388142332</v>
      </c>
      <c r="BC136" s="72">
        <f t="shared" si="33"/>
        <v>-90.269450629540572</v>
      </c>
      <c r="BD136" s="72"/>
      <c r="BE136" s="72"/>
      <c r="BF136" s="56"/>
    </row>
    <row r="137" spans="2:58" s="42" customFormat="1" hidden="1" x14ac:dyDescent="0.3">
      <c r="B137" s="55">
        <v>26</v>
      </c>
      <c r="C137" s="72">
        <f t="shared" si="0"/>
        <v>331.13112148259114</v>
      </c>
      <c r="D137" s="72" t="str">
        <f t="shared" si="20"/>
        <v>2080.55819724932j</v>
      </c>
      <c r="E137" s="72">
        <f t="shared" si="1"/>
        <v>0.99999824563488615</v>
      </c>
      <c r="F137" s="72" t="str">
        <f t="shared" si="2"/>
        <v>-0.00208055819724932j</v>
      </c>
      <c r="G137" s="72" t="str">
        <f t="shared" si="3"/>
        <v>0.999998245634886-0.00208055819724932j</v>
      </c>
      <c r="H137" s="72">
        <f t="shared" si="4"/>
        <v>3.5611927152875548E-6</v>
      </c>
      <c r="I137" s="72">
        <f t="shared" si="5"/>
        <v>-0.11920724086163617</v>
      </c>
      <c r="J137" s="72"/>
      <c r="K137" s="72"/>
      <c r="L137" s="72"/>
      <c r="M137" s="72">
        <f t="shared" si="6"/>
        <v>36.363636363636367</v>
      </c>
      <c r="N137" s="72" t="str">
        <f t="shared" si="7"/>
        <v>1+0.13752489683818j</v>
      </c>
      <c r="O137" s="72" t="str">
        <f t="shared" si="8"/>
        <v>0.998571521603993+0.0104027909862466j</v>
      </c>
      <c r="P137" s="72" t="str">
        <f t="shared" si="21"/>
        <v>36.4638703139506+4.62819058841269j</v>
      </c>
      <c r="Q137" s="72"/>
      <c r="R137" s="72"/>
      <c r="S137" s="72"/>
      <c r="T137" s="72">
        <f t="shared" si="9"/>
        <v>24</v>
      </c>
      <c r="U137" s="72" t="str">
        <f t="shared" si="10"/>
        <v>1+0.000208055819724932j</v>
      </c>
      <c r="V137" s="72" t="str">
        <f t="shared" si="11"/>
        <v>0.998571521603993+0.0104027909862466j</v>
      </c>
      <c r="W137" s="72" t="str">
        <f t="shared" si="22"/>
        <v>24.0317764999678-0.245354692161072j</v>
      </c>
      <c r="X137" s="72"/>
      <c r="Y137" s="72"/>
      <c r="Z137" s="72"/>
      <c r="AA137" s="72" t="str">
        <f t="shared" si="12"/>
        <v>7-67.2896341881194j</v>
      </c>
      <c r="AB137" s="72">
        <f t="shared" si="13"/>
        <v>36.605709368399452</v>
      </c>
      <c r="AC137" s="72">
        <f t="shared" si="14"/>
        <v>-84.061001898716242</v>
      </c>
      <c r="AD137" s="72"/>
      <c r="AE137" s="72" t="str">
        <f t="shared" si="15"/>
        <v>62500-0.000812718045800512j</v>
      </c>
      <c r="AF137" s="72" t="str">
        <f t="shared" si="16"/>
        <v>0.242424242424242+2.38815220069939E-09j</v>
      </c>
      <c r="AG137" s="72">
        <f t="shared" si="23"/>
        <v>-12.308479057718891</v>
      </c>
      <c r="AH137" s="72">
        <f t="shared" si="24"/>
        <v>5.6442804798168868E-7</v>
      </c>
      <c r="AI137" s="72"/>
      <c r="AJ137" s="72"/>
      <c r="AK137" s="72"/>
      <c r="AL137" s="72" t="str">
        <f t="shared" si="17"/>
        <v>2.46195690049411+0.307281415359923j</v>
      </c>
      <c r="AM137" s="72">
        <f t="shared" si="25"/>
        <v>7.8927417598342231</v>
      </c>
      <c r="AN137" s="72">
        <f t="shared" si="26"/>
        <v>7.1144022096084587</v>
      </c>
      <c r="AO137" s="72"/>
      <c r="AP137" s="72"/>
      <c r="AQ137" s="72"/>
      <c r="AR137" s="72" t="str">
        <f t="shared" si="18"/>
        <v>41.3761701722703-441.492799342926j</v>
      </c>
      <c r="AS137" s="72">
        <f t="shared" si="27"/>
        <v>52.93645095289974</v>
      </c>
      <c r="AT137" s="72">
        <f t="shared" si="28"/>
        <v>-84.645947683694857</v>
      </c>
      <c r="AU137" s="72"/>
      <c r="AV137" s="72"/>
      <c r="AW137" s="72"/>
      <c r="AX137" s="72" t="str">
        <f t="shared" si="29"/>
        <v>0.6275047200604-127.582645473839j</v>
      </c>
      <c r="AY137" s="72">
        <f t="shared" si="30"/>
        <v>42.115937121497652</v>
      </c>
      <c r="AZ137" s="72">
        <f t="shared" si="31"/>
        <v>-89.718197705959966</v>
      </c>
      <c r="BA137" s="72">
        <f t="shared" si="19"/>
        <v>90.281802294040034</v>
      </c>
      <c r="BB137" s="72">
        <f t="shared" si="32"/>
        <v>-42.115937121497652</v>
      </c>
      <c r="BC137" s="72">
        <f t="shared" si="33"/>
        <v>-90.281802294040034</v>
      </c>
      <c r="BD137" s="72"/>
      <c r="BE137" s="72"/>
      <c r="BF137" s="56"/>
    </row>
    <row r="138" spans="2:58" s="42" customFormat="1" hidden="1" x14ac:dyDescent="0.3">
      <c r="B138" s="55">
        <v>27</v>
      </c>
      <c r="C138" s="72">
        <f t="shared" si="0"/>
        <v>346.73685045253171</v>
      </c>
      <c r="D138" s="72" t="str">
        <f t="shared" si="20"/>
        <v>2178.61188422107j</v>
      </c>
      <c r="E138" s="72">
        <f t="shared" si="1"/>
        <v>0.99999807637690463</v>
      </c>
      <c r="F138" s="72" t="str">
        <f t="shared" si="2"/>
        <v>-0.00217861188422107j</v>
      </c>
      <c r="G138" s="72" t="str">
        <f t="shared" si="3"/>
        <v>0.999998076376905-0.00217861188422107j</v>
      </c>
      <c r="H138" s="72">
        <f t="shared" si="4"/>
        <v>3.9047714274817882E-6</v>
      </c>
      <c r="I138" s="72">
        <f t="shared" si="5"/>
        <v>-0.12482530879143743</v>
      </c>
      <c r="J138" s="72"/>
      <c r="K138" s="72"/>
      <c r="L138" s="72"/>
      <c r="M138" s="72">
        <f t="shared" si="6"/>
        <v>36.363636363636367</v>
      </c>
      <c r="N138" s="72" t="str">
        <f t="shared" si="7"/>
        <v>1+0.144006245547013j</v>
      </c>
      <c r="O138" s="72" t="str">
        <f t="shared" si="8"/>
        <v>0.998433704585117+0.0108930594211054j</v>
      </c>
      <c r="P138" s="72" t="str">
        <f t="shared" si="21"/>
        <v>36.4735620198658+4.84687370484276j</v>
      </c>
      <c r="Q138" s="72"/>
      <c r="R138" s="72"/>
      <c r="S138" s="72"/>
      <c r="T138" s="72">
        <f t="shared" si="9"/>
        <v>24</v>
      </c>
      <c r="U138" s="72" t="str">
        <f t="shared" si="10"/>
        <v>1+0.000217861188422107j</v>
      </c>
      <c r="V138" s="72" t="str">
        <f t="shared" si="11"/>
        <v>0.998433704585117+0.0108930594211054j</v>
      </c>
      <c r="W138" s="72" t="str">
        <f t="shared" si="22"/>
        <v>24.0348462964402-0.256986857699026j</v>
      </c>
      <c r="X138" s="72"/>
      <c r="Y138" s="72"/>
      <c r="Z138" s="72"/>
      <c r="AA138" s="72" t="str">
        <f t="shared" si="12"/>
        <v>7-64.2611017657489j</v>
      </c>
      <c r="AB138" s="72">
        <f t="shared" si="13"/>
        <v>36.210192840137303</v>
      </c>
      <c r="AC138" s="72">
        <f t="shared" si="14"/>
        <v>-83.783248430569131</v>
      </c>
      <c r="AD138" s="72"/>
      <c r="AE138" s="72" t="str">
        <f t="shared" si="15"/>
        <v>62500-0.000851020267273856j</v>
      </c>
      <c r="AF138" s="72" t="str">
        <f t="shared" si="16"/>
        <v>0.242424242424242+2.50070234644292E-09j</v>
      </c>
      <c r="AG138" s="72">
        <f t="shared" si="23"/>
        <v>-12.308479057718891</v>
      </c>
      <c r="AH138" s="72">
        <f t="shared" si="24"/>
        <v>5.9102872236227085E-7</v>
      </c>
      <c r="AI138" s="72"/>
      <c r="AJ138" s="72"/>
      <c r="AK138" s="72"/>
      <c r="AL138" s="72" t="str">
        <f t="shared" si="17"/>
        <v>2.46267346377156+0.321799678578554j</v>
      </c>
      <c r="AM138" s="72">
        <f t="shared" si="25"/>
        <v>7.9016658772697532</v>
      </c>
      <c r="AN138" s="72">
        <f t="shared" si="26"/>
        <v>7.4447079695334359</v>
      </c>
      <c r="AO138" s="72"/>
      <c r="AP138" s="72"/>
      <c r="AQ138" s="72"/>
      <c r="AR138" s="72" t="str">
        <f t="shared" si="18"/>
        <v>41.3808222029373-421.719439150477j</v>
      </c>
      <c r="AS138" s="72">
        <f t="shared" si="27"/>
        <v>52.542087690722482</v>
      </c>
      <c r="AT138" s="72">
        <f t="shared" si="28"/>
        <v>-84.395845943100596</v>
      </c>
      <c r="AU138" s="72"/>
      <c r="AV138" s="72"/>
      <c r="AW138" s="72"/>
      <c r="AX138" s="72" t="str">
        <f t="shared" si="29"/>
        <v>0.626699724006112-121.848368127865j</v>
      </c>
      <c r="AY138" s="72">
        <f t="shared" si="30"/>
        <v>41.716509227770693</v>
      </c>
      <c r="AZ138" s="72">
        <f t="shared" si="31"/>
        <v>-89.705314620599836</v>
      </c>
      <c r="BA138" s="72">
        <f t="shared" si="19"/>
        <v>90.294685379400164</v>
      </c>
      <c r="BB138" s="72">
        <f t="shared" si="32"/>
        <v>-41.716509227770693</v>
      </c>
      <c r="BC138" s="72">
        <f t="shared" si="33"/>
        <v>-90.294685379400164</v>
      </c>
      <c r="BD138" s="72"/>
      <c r="BE138" s="72"/>
      <c r="BF138" s="56"/>
    </row>
    <row r="139" spans="2:58" s="42" customFormat="1" hidden="1" x14ac:dyDescent="0.3">
      <c r="B139" s="55">
        <v>28</v>
      </c>
      <c r="C139" s="72">
        <f t="shared" si="0"/>
        <v>363.0780547701014</v>
      </c>
      <c r="D139" s="72" t="str">
        <f t="shared" si="20"/>
        <v>2281.28669909085j</v>
      </c>
      <c r="E139" s="72">
        <f t="shared" si="1"/>
        <v>0.9999978907892183</v>
      </c>
      <c r="F139" s="72" t="str">
        <f t="shared" si="2"/>
        <v>-0.00228128669909085j</v>
      </c>
      <c r="G139" s="72" t="str">
        <f t="shared" si="3"/>
        <v>0.999997890789218-0.00228128669909085j</v>
      </c>
      <c r="H139" s="72">
        <f t="shared" si="4"/>
        <v>4.2814982396590421E-6</v>
      </c>
      <c r="I139" s="72">
        <f t="shared" si="5"/>
        <v>-0.13070814866132074</v>
      </c>
      <c r="J139" s="72"/>
      <c r="K139" s="72"/>
      <c r="L139" s="72"/>
      <c r="M139" s="72">
        <f t="shared" si="6"/>
        <v>36.363636363636367</v>
      </c>
      <c r="N139" s="72" t="str">
        <f t="shared" si="7"/>
        <v>1+0.150793050809905j</v>
      </c>
      <c r="O139" s="72" t="str">
        <f t="shared" si="8"/>
        <v>0.998282591228862+0.0114064334954543j</v>
      </c>
      <c r="P139" s="72" t="str">
        <f t="shared" si="21"/>
        <v>36.4841930843836+5.07594661900771j</v>
      </c>
      <c r="Q139" s="72"/>
      <c r="R139" s="72"/>
      <c r="S139" s="72"/>
      <c r="T139" s="72">
        <f t="shared" si="9"/>
        <v>24</v>
      </c>
      <c r="U139" s="72" t="str">
        <f t="shared" si="10"/>
        <v>1+0.000228128669909085j</v>
      </c>
      <c r="V139" s="72" t="str">
        <f t="shared" si="11"/>
        <v>0.998282591228862+0.0114064334954543j</v>
      </c>
      <c r="W139" s="72" t="str">
        <f t="shared" si="22"/>
        <v>24.0382130829835-0.269177478565474j</v>
      </c>
      <c r="X139" s="72"/>
      <c r="Y139" s="72"/>
      <c r="Z139" s="72"/>
      <c r="AA139" s="72" t="str">
        <f t="shared" si="12"/>
        <v>7-61.368875755859j</v>
      </c>
      <c r="AB139" s="72">
        <f t="shared" si="13"/>
        <v>35.815103555061391</v>
      </c>
      <c r="AC139" s="72">
        <f t="shared" si="14"/>
        <v>-83.49271912824986</v>
      </c>
      <c r="AD139" s="72"/>
      <c r="AE139" s="72" t="str">
        <f t="shared" si="15"/>
        <v>62500-0.000891127616832362j</v>
      </c>
      <c r="AF139" s="72" t="str">
        <f t="shared" si="16"/>
        <v>0.242424242424242+2.61855681713825E-09j</v>
      </c>
      <c r="AG139" s="72">
        <f t="shared" si="23"/>
        <v>-12.308479057718891</v>
      </c>
      <c r="AH139" s="72">
        <f t="shared" si="24"/>
        <v>6.1888304790358228E-7</v>
      </c>
      <c r="AI139" s="72"/>
      <c r="AJ139" s="72"/>
      <c r="AK139" s="72"/>
      <c r="AL139" s="72" t="str">
        <f t="shared" si="17"/>
        <v>2.46345946792003+0.337007588064024j</v>
      </c>
      <c r="AM139" s="72">
        <f t="shared" si="25"/>
        <v>7.9114351896583424</v>
      </c>
      <c r="AN139" s="72">
        <f t="shared" si="26"/>
        <v>7.7898545408747646</v>
      </c>
      <c r="AO139" s="72"/>
      <c r="AP139" s="72"/>
      <c r="AQ139" s="72"/>
      <c r="AR139" s="72" t="str">
        <f t="shared" si="18"/>
        <v>41.3859240810814-402.840641670905j</v>
      </c>
      <c r="AS139" s="72">
        <f t="shared" si="27"/>
        <v>52.148263098598775</v>
      </c>
      <c r="AT139" s="72">
        <f t="shared" si="28"/>
        <v>-84.134284037681013</v>
      </c>
      <c r="AU139" s="72"/>
      <c r="AV139" s="72"/>
      <c r="AW139" s="72"/>
      <c r="AX139" s="72" t="str">
        <f t="shared" si="29"/>
        <v>0.62581872743596-116.372531875724j</v>
      </c>
      <c r="AY139" s="72">
        <f t="shared" si="30"/>
        <v>41.317135259784877</v>
      </c>
      <c r="AZ139" s="72">
        <f t="shared" si="31"/>
        <v>-89.691882391894296</v>
      </c>
      <c r="BA139" s="72">
        <f t="shared" si="19"/>
        <v>90.308117608105704</v>
      </c>
      <c r="BB139" s="72">
        <f t="shared" si="32"/>
        <v>-41.317135259784877</v>
      </c>
      <c r="BC139" s="72">
        <f t="shared" si="33"/>
        <v>-90.308117608105704</v>
      </c>
      <c r="BD139" s="72"/>
      <c r="BE139" s="72"/>
      <c r="BF139" s="56"/>
    </row>
    <row r="140" spans="2:58" s="42" customFormat="1" hidden="1" x14ac:dyDescent="0.3">
      <c r="B140" s="55">
        <v>29</v>
      </c>
      <c r="C140" s="72">
        <f t="shared" si="0"/>
        <v>380.18939632056117</v>
      </c>
      <c r="D140" s="72" t="str">
        <f t="shared" si="20"/>
        <v>2388.80042890683j</v>
      </c>
      <c r="E140" s="72">
        <f t="shared" si="1"/>
        <v>0.99999768729636684</v>
      </c>
      <c r="F140" s="72" t="str">
        <f t="shared" si="2"/>
        <v>-0.00238880042890683j</v>
      </c>
      <c r="G140" s="72" t="str">
        <f t="shared" si="3"/>
        <v>0.999997687296367-0.00238880042890683j</v>
      </c>
      <c r="H140" s="72">
        <f t="shared" si="4"/>
        <v>4.6945712915333445E-6</v>
      </c>
      <c r="I140" s="72">
        <f t="shared" si="5"/>
        <v>-0.13686823887071339</v>
      </c>
      <c r="J140" s="72"/>
      <c r="K140" s="72"/>
      <c r="L140" s="72"/>
      <c r="M140" s="72">
        <f t="shared" si="6"/>
        <v>36.363636363636367</v>
      </c>
      <c r="N140" s="72" t="str">
        <f t="shared" si="7"/>
        <v>1+0.157899708350741j</v>
      </c>
      <c r="O140" s="72" t="str">
        <f t="shared" si="8"/>
        <v>0.998116898728582+0.0119440021445342j</v>
      </c>
      <c r="P140" s="72" t="str">
        <f t="shared" si="21"/>
        <v>36.4958550118367+5.31591140538884j</v>
      </c>
      <c r="Q140" s="72"/>
      <c r="R140" s="72"/>
      <c r="S140" s="72"/>
      <c r="T140" s="72">
        <f t="shared" si="9"/>
        <v>24</v>
      </c>
      <c r="U140" s="72" t="str">
        <f t="shared" si="10"/>
        <v>1+0.000238880042890683j</v>
      </c>
      <c r="V140" s="72" t="str">
        <f t="shared" si="11"/>
        <v>0.998116898728582+0.0119440021445342j</v>
      </c>
      <c r="W140" s="72" t="str">
        <f t="shared" si="22"/>
        <v>24.0419056791857-0.281954400651857j</v>
      </c>
      <c r="X140" s="72"/>
      <c r="Y140" s="72"/>
      <c r="Z140" s="72"/>
      <c r="AA140" s="72" t="str">
        <f t="shared" si="12"/>
        <v>7-58.606821359316j</v>
      </c>
      <c r="AB140" s="72">
        <f t="shared" si="13"/>
        <v>35.420481672446051</v>
      </c>
      <c r="AC140" s="72">
        <f t="shared" si="14"/>
        <v>-83.188857630414148</v>
      </c>
      <c r="AD140" s="72"/>
      <c r="AE140" s="72" t="str">
        <f t="shared" si="15"/>
        <v>62500-0.000933125167541731j</v>
      </c>
      <c r="AF140" s="72" t="str">
        <f t="shared" si="16"/>
        <v>0.242424242424242+2.74196559791877E-09j</v>
      </c>
      <c r="AG140" s="72">
        <f t="shared" si="23"/>
        <v>-12.308479057718891</v>
      </c>
      <c r="AH140" s="72">
        <f t="shared" si="24"/>
        <v>6.4805010736459575E-7</v>
      </c>
      <c r="AI140" s="72"/>
      <c r="AJ140" s="72"/>
      <c r="AK140" s="72"/>
      <c r="AL140" s="72" t="str">
        <f t="shared" si="17"/>
        <v>2.46432167499502+0.352938451308004j</v>
      </c>
      <c r="AM140" s="72">
        <f t="shared" si="25"/>
        <v>7.922128121773242</v>
      </c>
      <c r="AN140" s="72">
        <f t="shared" si="26"/>
        <v>8.1504369898888758</v>
      </c>
      <c r="AO140" s="72"/>
      <c r="AP140" s="72"/>
      <c r="AQ140" s="72"/>
      <c r="AR140" s="72" t="str">
        <f t="shared" si="18"/>
        <v>41.391519415368-384.816368281506j</v>
      </c>
      <c r="AS140" s="72">
        <f t="shared" si="27"/>
        <v>51.755028118846617</v>
      </c>
      <c r="AT140" s="72">
        <f t="shared" si="28"/>
        <v>-83.860769468045703</v>
      </c>
      <c r="AU140" s="72"/>
      <c r="AV140" s="72"/>
      <c r="AW140" s="72"/>
      <c r="AX140" s="72" t="str">
        <f t="shared" si="29"/>
        <v>0.624854728607122-111.143519471894j</v>
      </c>
      <c r="AY140" s="72">
        <f t="shared" si="30"/>
        <v>40.917820168177073</v>
      </c>
      <c r="AZ140" s="72">
        <f t="shared" si="31"/>
        <v>-89.677883499312657</v>
      </c>
      <c r="BA140" s="72">
        <f t="shared" si="19"/>
        <v>90.322116500687343</v>
      </c>
      <c r="BB140" s="72">
        <f t="shared" si="32"/>
        <v>-40.917820168177073</v>
      </c>
      <c r="BC140" s="72">
        <f t="shared" si="33"/>
        <v>-90.322116500687343</v>
      </c>
      <c r="BD140" s="72"/>
      <c r="BE140" s="72"/>
      <c r="BF140" s="56"/>
    </row>
    <row r="141" spans="2:58" s="42" customFormat="1" hidden="1" x14ac:dyDescent="0.3">
      <c r="B141" s="55">
        <v>30</v>
      </c>
      <c r="C141" s="72">
        <f t="shared" si="0"/>
        <v>398.10717055349727</v>
      </c>
      <c r="D141" s="72" t="str">
        <f t="shared" si="20"/>
        <v>2501.38112470457j</v>
      </c>
      <c r="E141" s="72">
        <f t="shared" si="1"/>
        <v>0.99999746417089208</v>
      </c>
      <c r="F141" s="72" t="str">
        <f t="shared" si="2"/>
        <v>-0.00250138112470457j</v>
      </c>
      <c r="G141" s="72" t="str">
        <f t="shared" si="3"/>
        <v>0.999997464170892-0.00250138112470457j</v>
      </c>
      <c r="H141" s="72">
        <f t="shared" si="4"/>
        <v>5.1474972485264746E-6</v>
      </c>
      <c r="I141" s="72">
        <f t="shared" si="5"/>
        <v>-0.14331864592008872</v>
      </c>
      <c r="J141" s="72"/>
      <c r="K141" s="72"/>
      <c r="L141" s="72"/>
      <c r="M141" s="72">
        <f t="shared" si="6"/>
        <v>36.363636363636367</v>
      </c>
      <c r="N141" s="72" t="str">
        <f t="shared" si="7"/>
        <v>1+0.165341292342972j</v>
      </c>
      <c r="O141" s="72" t="str">
        <f t="shared" si="8"/>
        <v>0.997935220514761+0.0125069056235229j</v>
      </c>
      <c r="P141" s="72" t="str">
        <f t="shared" si="21"/>
        <v>36.5086483129746+5.56729564960633j</v>
      </c>
      <c r="Q141" s="72"/>
      <c r="R141" s="72"/>
      <c r="S141" s="72"/>
      <c r="T141" s="72">
        <f t="shared" si="9"/>
        <v>24</v>
      </c>
      <c r="U141" s="72" t="str">
        <f t="shared" si="10"/>
        <v>1+0.000250138112470457j</v>
      </c>
      <c r="V141" s="72" t="str">
        <f t="shared" si="11"/>
        <v>0.997935220514761+0.0125069056235229j</v>
      </c>
      <c r="W141" s="72" t="str">
        <f t="shared" si="22"/>
        <v>24.0459557188841-0.29534701055262j</v>
      </c>
      <c r="X141" s="72"/>
      <c r="Y141" s="72"/>
      <c r="Z141" s="72"/>
      <c r="AA141" s="72" t="str">
        <f t="shared" si="12"/>
        <v>7-55.9690798884297j</v>
      </c>
      <c r="AB141" s="72">
        <f t="shared" si="13"/>
        <v>35.026371016120912</v>
      </c>
      <c r="AC141" s="72">
        <f t="shared" si="14"/>
        <v>-82.871087924630743</v>
      </c>
      <c r="AD141" s="72"/>
      <c r="AE141" s="72" t="str">
        <f t="shared" si="15"/>
        <v>62500-0.000977102001837725j</v>
      </c>
      <c r="AF141" s="72" t="str">
        <f t="shared" si="16"/>
        <v>0.242424242424242+2.8711904553542E-09j</v>
      </c>
      <c r="AG141" s="72">
        <f t="shared" si="23"/>
        <v>-12.308479057718891</v>
      </c>
      <c r="AH141" s="72">
        <f t="shared" si="24"/>
        <v>6.7859176798891895E-7</v>
      </c>
      <c r="AI141" s="72"/>
      <c r="AJ141" s="72"/>
      <c r="AK141" s="72"/>
      <c r="AL141" s="72" t="str">
        <f t="shared" si="17"/>
        <v>2.46526751215362+0.369627265447926j</v>
      </c>
      <c r="AM141" s="72">
        <f t="shared" si="25"/>
        <v>7.9338300573084952</v>
      </c>
      <c r="AN141" s="72">
        <f t="shared" si="26"/>
        <v>8.5270637705867323</v>
      </c>
      <c r="AO141" s="72"/>
      <c r="AP141" s="72"/>
      <c r="AQ141" s="72"/>
      <c r="AR141" s="72" t="str">
        <f t="shared" si="18"/>
        <v>41.3976560639454-367.6083937909j</v>
      </c>
      <c r="AS141" s="72">
        <f t="shared" si="27"/>
        <v>51.362438405313178</v>
      </c>
      <c r="AT141" s="72">
        <f t="shared" si="28"/>
        <v>-83.574793370253161</v>
      </c>
      <c r="AU141" s="72"/>
      <c r="AV141" s="72"/>
      <c r="AW141" s="72"/>
      <c r="AX141" s="72" t="str">
        <f t="shared" si="29"/>
        <v>0.623800115286169-106.15023689559j</v>
      </c>
      <c r="AY141" s="72">
        <f t="shared" si="30"/>
        <v>40.518569331756055</v>
      </c>
      <c r="AZ141" s="72">
        <f t="shared" si="31"/>
        <v>-89.663300775489517</v>
      </c>
      <c r="BA141" s="72">
        <f t="shared" si="19"/>
        <v>90.336699224510483</v>
      </c>
      <c r="BB141" s="72">
        <f t="shared" si="32"/>
        <v>-40.518569331756055</v>
      </c>
      <c r="BC141" s="72">
        <f t="shared" si="33"/>
        <v>-90.336699224510483</v>
      </c>
      <c r="BD141" s="72"/>
      <c r="BE141" s="72"/>
      <c r="BF141" s="56"/>
    </row>
    <row r="142" spans="2:58" s="42" customFormat="1" hidden="1" x14ac:dyDescent="0.3">
      <c r="B142" s="55">
        <v>31</v>
      </c>
      <c r="C142" s="72">
        <f t="shared" si="0"/>
        <v>416.86938347033549</v>
      </c>
      <c r="D142" s="72" t="str">
        <f t="shared" si="20"/>
        <v>2619.26758523382j</v>
      </c>
      <c r="E142" s="72">
        <f t="shared" si="1"/>
        <v>0.99999721951867404</v>
      </c>
      <c r="F142" s="72" t="str">
        <f t="shared" si="2"/>
        <v>-0.00261926758523382j</v>
      </c>
      <c r="G142" s="72" t="str">
        <f t="shared" si="3"/>
        <v>0.999997219518674-0.00261926758523382j</v>
      </c>
      <c r="H142" s="72">
        <f t="shared" si="4"/>
        <v>5.6441211300979781E-6</v>
      </c>
      <c r="I142" s="72">
        <f t="shared" si="5"/>
        <v>-0.15007305212911939</v>
      </c>
      <c r="J142" s="72"/>
      <c r="K142" s="72"/>
      <c r="L142" s="72"/>
      <c r="M142" s="72">
        <f t="shared" si="6"/>
        <v>36.363636363636367</v>
      </c>
      <c r="N142" s="72" t="str">
        <f t="shared" si="7"/>
        <v>1+0.173133587383955j</v>
      </c>
      <c r="O142" s="72" t="str">
        <f t="shared" si="8"/>
        <v>0.997736014314591+0.0130963379261691j</v>
      </c>
      <c r="P142" s="72" t="str">
        <f t="shared" si="21"/>
        <v>36.5226834102295+5.83065392707862j</v>
      </c>
      <c r="Q142" s="72"/>
      <c r="R142" s="72"/>
      <c r="S142" s="72"/>
      <c r="T142" s="72">
        <f t="shared" si="9"/>
        <v>24</v>
      </c>
      <c r="U142" s="72" t="str">
        <f t="shared" si="10"/>
        <v>1+0.000261926758523382j</v>
      </c>
      <c r="V142" s="72" t="str">
        <f t="shared" si="11"/>
        <v>0.997736014314591+0.0130963379261691j</v>
      </c>
      <c r="W142" s="72" t="str">
        <f t="shared" si="22"/>
        <v>24.0503979285466-0.309386342577377j</v>
      </c>
      <c r="X142" s="72"/>
      <c r="Y142" s="72"/>
      <c r="Z142" s="72"/>
      <c r="AA142" s="72" t="str">
        <f t="shared" si="12"/>
        <v>7-53.4500563398918j</v>
      </c>
      <c r="AB142" s="72">
        <f t="shared" si="13"/>
        <v>34.632819386971761</v>
      </c>
      <c r="AC142" s="72">
        <f t="shared" si="14"/>
        <v>-82.538814342075199</v>
      </c>
      <c r="AD142" s="72"/>
      <c r="AE142" s="72" t="str">
        <f t="shared" si="15"/>
        <v>62500-0.00102315140048196j</v>
      </c>
      <c r="AF142" s="72" t="str">
        <f t="shared" si="16"/>
        <v>0.242424242424242+3.00650549269263E-09j</v>
      </c>
      <c r="AG142" s="72">
        <f t="shared" si="23"/>
        <v>-12.308479057718891</v>
      </c>
      <c r="AH142" s="72">
        <f t="shared" si="24"/>
        <v>7.1057281273352616E-7</v>
      </c>
      <c r="AI142" s="72"/>
      <c r="AJ142" s="72"/>
      <c r="AK142" s="72"/>
      <c r="AL142" s="72" t="str">
        <f t="shared" si="17"/>
        <v>2.4663051384135+0.387110814813366j</v>
      </c>
      <c r="AM142" s="72">
        <f t="shared" si="25"/>
        <v>7.9466338945737958</v>
      </c>
      <c r="AN142" s="72">
        <f t="shared" si="26"/>
        <v>8.9203553833272835</v>
      </c>
      <c r="AO142" s="72"/>
      <c r="AP142" s="72"/>
      <c r="AQ142" s="72"/>
      <c r="AR142" s="72" t="str">
        <f t="shared" si="18"/>
        <v>41.4043865529898-351.180225488966j</v>
      </c>
      <c r="AS142" s="72">
        <f t="shared" si="27"/>
        <v>50.970554738234725</v>
      </c>
      <c r="AT142" s="72">
        <f t="shared" si="28"/>
        <v>-83.275830706869939</v>
      </c>
      <c r="AU142" s="72"/>
      <c r="AV142" s="72"/>
      <c r="AW142" s="72"/>
      <c r="AX142" s="72" t="str">
        <f t="shared" si="29"/>
        <v>0.622646618425994-101.382089774592j</v>
      </c>
      <c r="AY142" s="72">
        <f t="shared" si="30"/>
        <v>40.119388589280121</v>
      </c>
      <c r="AZ142" s="72">
        <f t="shared" si="31"/>
        <v>-89.648117582596086</v>
      </c>
      <c r="BA142" s="72">
        <f t="shared" si="19"/>
        <v>90.351882417403914</v>
      </c>
      <c r="BB142" s="72">
        <f t="shared" si="32"/>
        <v>-40.119388589280121</v>
      </c>
      <c r="BC142" s="72">
        <f t="shared" si="33"/>
        <v>-90.351882417403914</v>
      </c>
      <c r="BD142" s="72"/>
      <c r="BE142" s="72"/>
      <c r="BF142" s="56"/>
    </row>
    <row r="143" spans="2:58" s="42" customFormat="1" hidden="1" x14ac:dyDescent="0.3">
      <c r="B143" s="55">
        <v>32</v>
      </c>
      <c r="C143" s="72">
        <f t="shared" si="0"/>
        <v>436.51583224016599</v>
      </c>
      <c r="D143" s="72" t="str">
        <f t="shared" si="20"/>
        <v>2742.70986348268j</v>
      </c>
      <c r="E143" s="72">
        <f t="shared" si="1"/>
        <v>0.99999695126285126</v>
      </c>
      <c r="F143" s="72" t="str">
        <f t="shared" si="2"/>
        <v>-0.00274270986348268j</v>
      </c>
      <c r="G143" s="72" t="str">
        <f t="shared" si="3"/>
        <v>0.999996951262851-0.00274270986348268j</v>
      </c>
      <c r="H143" s="72">
        <f t="shared" si="4"/>
        <v>6.18865891721699E-6</v>
      </c>
      <c r="I143" s="72">
        <f t="shared" si="5"/>
        <v>-0.15714578466141704</v>
      </c>
      <c r="J143" s="72"/>
      <c r="K143" s="72"/>
      <c r="L143" s="72"/>
      <c r="M143" s="72">
        <f t="shared" si="6"/>
        <v>36.363636363636367</v>
      </c>
      <c r="N143" s="72" t="str">
        <f t="shared" si="7"/>
        <v>1+0.181293121976205j</v>
      </c>
      <c r="O143" s="72" t="str">
        <f t="shared" si="8"/>
        <v>0.997517589059569+0.0137135493174134j</v>
      </c>
      <c r="P143" s="72" t="str">
        <f t="shared" si="21"/>
        <v>36.5380816377666+6.10656939293742j</v>
      </c>
      <c r="Q143" s="72"/>
      <c r="R143" s="72"/>
      <c r="S143" s="72"/>
      <c r="T143" s="72">
        <f t="shared" si="9"/>
        <v>24</v>
      </c>
      <c r="U143" s="72" t="str">
        <f t="shared" si="10"/>
        <v>1+0.000274270986348268j</v>
      </c>
      <c r="V143" s="72" t="str">
        <f t="shared" si="11"/>
        <v>0.997517589059569+0.0137135493174134j</v>
      </c>
      <c r="W143" s="72" t="str">
        <f t="shared" si="22"/>
        <v>24.05527043391-0.324105196051313j</v>
      </c>
      <c r="X143" s="72"/>
      <c r="Y143" s="72"/>
      <c r="Z143" s="72"/>
      <c r="AA143" s="72" t="str">
        <f t="shared" si="12"/>
        <v>7-51.0444075270247j</v>
      </c>
      <c r="AB143" s="72">
        <f t="shared" si="13"/>
        <v>34.23987889772561</v>
      </c>
      <c r="AC143" s="72">
        <f t="shared" si="14"/>
        <v>-82.191421675320527</v>
      </c>
      <c r="AD143" s="72"/>
      <c r="AE143" s="72" t="str">
        <f t="shared" si="15"/>
        <v>62500-0.00107137104042292j</v>
      </c>
      <c r="AF143" s="72" t="str">
        <f t="shared" si="16"/>
        <v>0.242424242424242+3.14819773127029E-09j</v>
      </c>
      <c r="AG143" s="72">
        <f t="shared" si="23"/>
        <v>-12.308479057718891</v>
      </c>
      <c r="AH143" s="72">
        <f t="shared" si="24"/>
        <v>7.4406107768210149E-7</v>
      </c>
      <c r="AI143" s="72"/>
      <c r="AJ143" s="72"/>
      <c r="AK143" s="72"/>
      <c r="AL143" s="72" t="str">
        <f t="shared" si="17"/>
        <v>2.46744351838344+0.405427775763048j</v>
      </c>
      <c r="AM143" s="72">
        <f t="shared" si="25"/>
        <v>7.9606406345672536</v>
      </c>
      <c r="AN143" s="72">
        <f t="shared" si="26"/>
        <v>9.330942726196584</v>
      </c>
      <c r="AO143" s="72"/>
      <c r="AP143" s="72"/>
      <c r="AQ143" s="72"/>
      <c r="AR143" s="72" t="str">
        <f t="shared" si="18"/>
        <v>41.4117685373704-335.49702589139j</v>
      </c>
      <c r="AS143" s="72">
        <f t="shared" si="27"/>
        <v>50.579443471530041</v>
      </c>
      <c r="AT143" s="72">
        <f t="shared" si="28"/>
        <v>-82.963340596647072</v>
      </c>
      <c r="AU143" s="72"/>
      <c r="AV143" s="72"/>
      <c r="AW143" s="72"/>
      <c r="AX143" s="72" t="str">
        <f t="shared" si="29"/>
        <v>0.621385263739684-96.8289608631577j</v>
      </c>
      <c r="AY143" s="72">
        <f t="shared" si="30"/>
        <v>39.720284272515663</v>
      </c>
      <c r="AZ143" s="72">
        <f t="shared" si="31"/>
        <v>-89.632318017013276</v>
      </c>
      <c r="BA143" s="72">
        <f t="shared" si="19"/>
        <v>90.367681982986724</v>
      </c>
      <c r="BB143" s="72">
        <f t="shared" si="32"/>
        <v>-39.720284272515663</v>
      </c>
      <c r="BC143" s="72">
        <f t="shared" si="33"/>
        <v>-90.367681982986724</v>
      </c>
      <c r="BD143" s="72"/>
      <c r="BE143" s="72"/>
      <c r="BF143" s="56"/>
    </row>
    <row r="144" spans="2:58" s="42" customFormat="1" hidden="1" x14ac:dyDescent="0.3">
      <c r="B144" s="55">
        <v>33</v>
      </c>
      <c r="C144" s="72">
        <f t="shared" si="0"/>
        <v>457.08818961487509</v>
      </c>
      <c r="D144" s="72" t="str">
        <f t="shared" si="20"/>
        <v>2871.9697970735j</v>
      </c>
      <c r="E144" s="72">
        <f t="shared" si="1"/>
        <v>0.99999665712619068</v>
      </c>
      <c r="F144" s="72" t="str">
        <f t="shared" si="2"/>
        <v>-0.0028719697970735j</v>
      </c>
      <c r="G144" s="72" t="str">
        <f t="shared" si="3"/>
        <v>0.999996657126191-0.0028719697970735j</v>
      </c>
      <c r="H144" s="72">
        <f t="shared" si="4"/>
        <v>6.7857333748416943E-6</v>
      </c>
      <c r="I144" s="72">
        <f t="shared" si="5"/>
        <v>-0.16455184591747177</v>
      </c>
      <c r="J144" s="72"/>
      <c r="K144" s="72"/>
      <c r="L144" s="72"/>
      <c r="M144" s="72">
        <f t="shared" si="6"/>
        <v>36.363636363636367</v>
      </c>
      <c r="N144" s="72" t="str">
        <f t="shared" si="7"/>
        <v>1+0.189837203586558j</v>
      </c>
      <c r="O144" s="72" t="str">
        <f t="shared" si="8"/>
        <v>0.99727809052995+0.0143598489853675j</v>
      </c>
      <c r="P144" s="72" t="str">
        <f t="shared" si="21"/>
        <v>36.554976347+6.39565549476298j</v>
      </c>
      <c r="Q144" s="72"/>
      <c r="R144" s="72"/>
      <c r="S144" s="72"/>
      <c r="T144" s="72">
        <f t="shared" si="9"/>
        <v>24</v>
      </c>
      <c r="U144" s="72" t="str">
        <f t="shared" si="10"/>
        <v>1+0.00028719697970735j</v>
      </c>
      <c r="V144" s="72" t="str">
        <f t="shared" si="11"/>
        <v>0.99727809052995+0.0143598489853675j</v>
      </c>
      <c r="W144" s="72" t="str">
        <f t="shared" si="22"/>
        <v>24.0606150978914-0.339538264204582j</v>
      </c>
      <c r="X144" s="72"/>
      <c r="Y144" s="72"/>
      <c r="Z144" s="72"/>
      <c r="AA144" s="72" t="str">
        <f t="shared" si="12"/>
        <v>7-48.7470307461654j</v>
      </c>
      <c r="AB144" s="72">
        <f t="shared" si="13"/>
        <v>33.847606330711855</v>
      </c>
      <c r="AC144" s="72">
        <f t="shared" si="14"/>
        <v>-81.82827544010118</v>
      </c>
      <c r="AD144" s="72"/>
      <c r="AE144" s="72" t="str">
        <f t="shared" si="15"/>
        <v>62500-0.00112186320198184j</v>
      </c>
      <c r="AF144" s="72" t="str">
        <f t="shared" si="16"/>
        <v>0.242424242424242+3.29656771932221E-09j</v>
      </c>
      <c r="AG144" s="72">
        <f t="shared" si="23"/>
        <v>-12.308479057718891</v>
      </c>
      <c r="AH144" s="72">
        <f t="shared" si="24"/>
        <v>7.7912759593445006E-7</v>
      </c>
      <c r="AI144" s="72"/>
      <c r="AJ144" s="72"/>
      <c r="AK144" s="72"/>
      <c r="AL144" s="72" t="str">
        <f t="shared" si="17"/>
        <v>2.46869250374748+0.424618829565238j</v>
      </c>
      <c r="AM144" s="72">
        <f t="shared" si="25"/>
        <v>7.975960000895876</v>
      </c>
      <c r="AN144" s="72">
        <f t="shared" si="26"/>
        <v>9.7594650998295247</v>
      </c>
      <c r="AO144" s="72"/>
      <c r="AP144" s="72"/>
      <c r="AQ144" s="72"/>
      <c r="AR144" s="72" t="str">
        <f t="shared" si="18"/>
        <v>41.4198653078593-320.52553901803j</v>
      </c>
      <c r="AS144" s="72">
        <f t="shared" si="27"/>
        <v>50.189177014256245</v>
      </c>
      <c r="AT144" s="72">
        <f t="shared" si="28"/>
        <v>-82.63676680538174</v>
      </c>
      <c r="AU144" s="72"/>
      <c r="AV144" s="72"/>
      <c r="AW144" s="72"/>
      <c r="AX144" s="72" t="str">
        <f t="shared" si="29"/>
        <v>0.620006321395334-92.4811885256397j</v>
      </c>
      <c r="AY144" s="72">
        <f t="shared" si="30"/>
        <v>39.321263240386003</v>
      </c>
      <c r="AZ144" s="72">
        <f t="shared" si="31"/>
        <v>-89.615887145719199</v>
      </c>
      <c r="BA144" s="72">
        <f t="shared" si="19"/>
        <v>90.384112854280801</v>
      </c>
      <c r="BB144" s="72">
        <f t="shared" si="32"/>
        <v>-39.321263240386003</v>
      </c>
      <c r="BC144" s="72">
        <f t="shared" si="33"/>
        <v>-90.384112854280801</v>
      </c>
      <c r="BD144" s="72"/>
      <c r="BE144" s="72"/>
      <c r="BF144" s="56"/>
    </row>
    <row r="145" spans="2:58" s="42" customFormat="1" hidden="1" x14ac:dyDescent="0.3">
      <c r="B145" s="55">
        <v>34</v>
      </c>
      <c r="C145" s="72">
        <f t="shared" si="0"/>
        <v>478.6300923226384</v>
      </c>
      <c r="D145" s="72" t="str">
        <f t="shared" si="20"/>
        <v>3007.32156365561j</v>
      </c>
      <c r="E145" s="72">
        <f t="shared" si="1"/>
        <v>0.99999633461175552</v>
      </c>
      <c r="F145" s="72" t="str">
        <f t="shared" si="2"/>
        <v>-0.00300732156365561j</v>
      </c>
      <c r="G145" s="72" t="str">
        <f t="shared" si="3"/>
        <v>0.999996334611756-0.00300732156365561j</v>
      </c>
      <c r="H145" s="72">
        <f t="shared" si="4"/>
        <v>7.4404132629732773E-6</v>
      </c>
      <c r="I145" s="72">
        <f t="shared" si="5"/>
        <v>-0.17230694536032298</v>
      </c>
      <c r="J145" s="72"/>
      <c r="K145" s="72"/>
      <c r="L145" s="72"/>
      <c r="M145" s="72">
        <f t="shared" si="6"/>
        <v>36.363636363636367</v>
      </c>
      <c r="N145" s="72" t="str">
        <f t="shared" si="7"/>
        <v>1+0.198783955357636j</v>
      </c>
      <c r="O145" s="72" t="str">
        <f t="shared" si="8"/>
        <v>0.997015485614215+0.0150366078182781j</v>
      </c>
      <c r="P145" s="72" t="str">
        <f t="shared" si="21"/>
        <v>36.5735141296007+6.6985578212288j</v>
      </c>
      <c r="Q145" s="72"/>
      <c r="R145" s="72"/>
      <c r="S145" s="72"/>
      <c r="T145" s="72">
        <f t="shared" si="9"/>
        <v>24</v>
      </c>
      <c r="U145" s="72" t="str">
        <f t="shared" si="10"/>
        <v>1+0.000300732156365561j</v>
      </c>
      <c r="V145" s="72" t="str">
        <f t="shared" si="11"/>
        <v>0.997015485614215+0.0150366078182781j</v>
      </c>
      <c r="W145" s="72" t="str">
        <f t="shared" si="22"/>
        <v>24.0664778931286-0.355722276143957j</v>
      </c>
      <c r="X145" s="72"/>
      <c r="Y145" s="72"/>
      <c r="Z145" s="72"/>
      <c r="AA145" s="72" t="str">
        <f t="shared" si="12"/>
        <v>7-46.5530529531469j</v>
      </c>
      <c r="AB145" s="72">
        <f t="shared" si="13"/>
        <v>33.45606351910466</v>
      </c>
      <c r="AC145" s="72">
        <f t="shared" si="14"/>
        <v>-81.44872230438439</v>
      </c>
      <c r="AD145" s="72"/>
      <c r="AE145" s="72" t="str">
        <f t="shared" si="15"/>
        <v>62500-0.00117473498580297j</v>
      </c>
      <c r="AF145" s="72" t="str">
        <f t="shared" si="16"/>
        <v>0.242424242424242+3.45193016948531E-09j</v>
      </c>
      <c r="AG145" s="72">
        <f t="shared" si="23"/>
        <v>-12.308479057718891</v>
      </c>
      <c r="AH145" s="72">
        <f t="shared" si="24"/>
        <v>8.1584674827722356E-7</v>
      </c>
      <c r="AI145" s="72"/>
      <c r="AJ145" s="72"/>
      <c r="AK145" s="72"/>
      <c r="AL145" s="72" t="str">
        <f t="shared" si="17"/>
        <v>2.47006292338259+0.444726784173134j</v>
      </c>
      <c r="AM145" s="72">
        <f t="shared" si="25"/>
        <v>7.9927110904057308</v>
      </c>
      <c r="AN145" s="72">
        <f t="shared" si="26"/>
        <v>10.206567823298085</v>
      </c>
      <c r="AO145" s="72"/>
      <c r="AP145" s="72"/>
      <c r="AQ145" s="72"/>
      <c r="AR145" s="72" t="str">
        <f t="shared" si="18"/>
        <v>41.428746349792-306.234020052149j</v>
      </c>
      <c r="AS145" s="72">
        <f t="shared" si="27"/>
        <v>49.799834347875425</v>
      </c>
      <c r="AT145" s="72">
        <f t="shared" si="28"/>
        <v>-82.295538423219384</v>
      </c>
      <c r="AU145" s="72"/>
      <c r="AV145" s="72"/>
      <c r="AW145" s="72"/>
      <c r="AX145" s="72" t="str">
        <f t="shared" si="29"/>
        <v>0.61849925414284-88.329546179432j</v>
      </c>
      <c r="AY145" s="72">
        <f t="shared" si="30"/>
        <v>38.922332913943727</v>
      </c>
      <c r="AZ145" s="72">
        <f t="shared" si="31"/>
        <v>-89.598811278071366</v>
      </c>
      <c r="BA145" s="72">
        <f t="shared" si="19"/>
        <v>90.401188721928634</v>
      </c>
      <c r="BB145" s="72">
        <f t="shared" si="32"/>
        <v>-38.922332913943727</v>
      </c>
      <c r="BC145" s="72">
        <f t="shared" si="33"/>
        <v>-90.401188721928634</v>
      </c>
      <c r="BD145" s="72"/>
      <c r="BE145" s="72"/>
      <c r="BF145" s="56"/>
    </row>
    <row r="146" spans="2:58" s="42" customFormat="1" hidden="1" x14ac:dyDescent="0.3">
      <c r="B146" s="55">
        <v>35</v>
      </c>
      <c r="C146" s="72">
        <f t="shared" si="0"/>
        <v>501.18723362727235</v>
      </c>
      <c r="D146" s="72" t="str">
        <f t="shared" si="20"/>
        <v>3149.05226247286j</v>
      </c>
      <c r="E146" s="72">
        <f t="shared" si="1"/>
        <v>0.99999598098170961</v>
      </c>
      <c r="F146" s="72" t="str">
        <f t="shared" si="2"/>
        <v>-0.00314905226247286j</v>
      </c>
      <c r="G146" s="72" t="str">
        <f t="shared" si="3"/>
        <v>0.99999598098171-0.00314905226247286j</v>
      </c>
      <c r="H146" s="72">
        <f t="shared" si="4"/>
        <v>8.1582564126474306E-6</v>
      </c>
      <c r="I146" s="72">
        <f t="shared" si="5"/>
        <v>-0.18042753284152951</v>
      </c>
      <c r="J146" s="72"/>
      <c r="K146" s="72"/>
      <c r="L146" s="72"/>
      <c r="M146" s="72">
        <f t="shared" si="6"/>
        <v>36.363636363636367</v>
      </c>
      <c r="N146" s="72" t="str">
        <f t="shared" si="7"/>
        <v>1+0.208152354549456j</v>
      </c>
      <c r="O146" s="72" t="str">
        <f t="shared" si="8"/>
        <v>0.996727545049911+0.0157452613123643j</v>
      </c>
      <c r="P146" s="72" t="str">
        <f t="shared" si="21"/>
        <v>36.5938561715822+7.01595610149644j</v>
      </c>
      <c r="Q146" s="72"/>
      <c r="R146" s="72"/>
      <c r="S146" s="72"/>
      <c r="T146" s="72">
        <f t="shared" si="9"/>
        <v>24</v>
      </c>
      <c r="U146" s="72" t="str">
        <f t="shared" si="10"/>
        <v>1+0.000314905226247286j</v>
      </c>
      <c r="V146" s="72" t="str">
        <f t="shared" si="11"/>
        <v>0.996727545049911+0.0157452613123643j</v>
      </c>
      <c r="W146" s="72" t="str">
        <f t="shared" si="22"/>
        <v>24.0729093129151-0.372696153623568j</v>
      </c>
      <c r="X146" s="72"/>
      <c r="Y146" s="72"/>
      <c r="Z146" s="72"/>
      <c r="AA146" s="72" t="str">
        <f t="shared" si="12"/>
        <v>7-44.4578204269185j</v>
      </c>
      <c r="AB146" s="72">
        <f t="shared" si="13"/>
        <v>33.065317751905198</v>
      </c>
      <c r="AC146" s="72">
        <f t="shared" si="14"/>
        <v>-81.052090710700867</v>
      </c>
      <c r="AD146" s="72"/>
      <c r="AE146" s="72" t="str">
        <f t="shared" si="15"/>
        <v>62500-0.00123009854002846j</v>
      </c>
      <c r="AF146" s="72" t="str">
        <f t="shared" si="16"/>
        <v>0.242424242424242+3.61461462634626E-09j</v>
      </c>
      <c r="AG146" s="72">
        <f t="shared" si="23"/>
        <v>-12.308479057718891</v>
      </c>
      <c r="AH146" s="72">
        <f t="shared" si="24"/>
        <v>8.5429642095557985E-7</v>
      </c>
      <c r="AI146" s="72"/>
      <c r="AJ146" s="72"/>
      <c r="AK146" s="72"/>
      <c r="AL146" s="72" t="str">
        <f t="shared" si="17"/>
        <v>2.47156668310319+0.46579670586028j</v>
      </c>
      <c r="AM146" s="72">
        <f t="shared" si="25"/>
        <v>8.0110230526598265</v>
      </c>
      <c r="AN146" s="72">
        <f t="shared" si="26"/>
        <v>10.672899415834898</v>
      </c>
      <c r="AO146" s="72"/>
      <c r="AP146" s="72"/>
      <c r="AQ146" s="72"/>
      <c r="AR146" s="72" t="str">
        <f t="shared" si="18"/>
        <v>41.4384879586706-292.592168235532j</v>
      </c>
      <c r="AS146" s="72">
        <f t="shared" si="27"/>
        <v>49.411501580865306</v>
      </c>
      <c r="AT146" s="72">
        <f t="shared" si="28"/>
        <v>-81.939070756536353</v>
      </c>
      <c r="AU146" s="72"/>
      <c r="AV146" s="72"/>
      <c r="AW146" s="72"/>
      <c r="AX146" s="72" t="str">
        <f t="shared" si="29"/>
        <v>0.616852664297188-84.3652226529497j</v>
      </c>
      <c r="AY146" s="72">
        <f t="shared" si="30"/>
        <v>38.52350131182326</v>
      </c>
      <c r="AZ146" s="72">
        <f t="shared" si="31"/>
        <v>-89.581078276912649</v>
      </c>
      <c r="BA146" s="72">
        <f t="shared" si="19"/>
        <v>90.418921723087351</v>
      </c>
      <c r="BB146" s="72">
        <f t="shared" si="32"/>
        <v>-38.52350131182326</v>
      </c>
      <c r="BC146" s="72">
        <f t="shared" si="33"/>
        <v>-90.418921723087351</v>
      </c>
      <c r="BD146" s="72"/>
      <c r="BE146" s="72"/>
      <c r="BF146" s="56"/>
    </row>
    <row r="147" spans="2:58" s="42" customFormat="1" hidden="1" x14ac:dyDescent="0.3">
      <c r="B147" s="55">
        <v>36</v>
      </c>
      <c r="C147" s="72">
        <f t="shared" si="0"/>
        <v>524.80746024977259</v>
      </c>
      <c r="D147" s="72" t="str">
        <f t="shared" si="20"/>
        <v>3297.46252333961j</v>
      </c>
      <c r="E147" s="72">
        <f t="shared" si="1"/>
        <v>0.99999559323407461</v>
      </c>
      <c r="F147" s="72" t="str">
        <f t="shared" si="2"/>
        <v>-0.00329746252333961j</v>
      </c>
      <c r="G147" s="72" t="str">
        <f t="shared" si="3"/>
        <v>0.999995593234075-0.00329746252333961j</v>
      </c>
      <c r="H147" s="72">
        <f t="shared" si="4"/>
        <v>8.9453568847839559E-6</v>
      </c>
      <c r="I147" s="72">
        <f t="shared" si="5"/>
        <v>-0.1889308334982111</v>
      </c>
      <c r="J147" s="72"/>
      <c r="K147" s="72"/>
      <c r="L147" s="72"/>
      <c r="M147" s="72">
        <f t="shared" si="6"/>
        <v>36.363636363636367</v>
      </c>
      <c r="N147" s="72" t="str">
        <f t="shared" si="7"/>
        <v>1+0.217962272792748j</v>
      </c>
      <c r="O147" s="72" t="str">
        <f t="shared" si="8"/>
        <v>0.996411824499366+0.0164873126166981j</v>
      </c>
      <c r="P147" s="72" t="str">
        <f t="shared" si="21"/>
        <v>36.6161797538193+7.34856637221836j</v>
      </c>
      <c r="Q147" s="72"/>
      <c r="R147" s="72"/>
      <c r="S147" s="72"/>
      <c r="T147" s="72">
        <f t="shared" si="9"/>
        <v>24</v>
      </c>
      <c r="U147" s="72" t="str">
        <f t="shared" si="10"/>
        <v>1+0.000329746252333961j</v>
      </c>
      <c r="V147" s="72" t="str">
        <f t="shared" si="11"/>
        <v>0.996411824499366+0.0164873126166981j</v>
      </c>
      <c r="W147" s="72" t="str">
        <f t="shared" si="22"/>
        <v>24.0799648247326-0.390501184591968j</v>
      </c>
      <c r="X147" s="72"/>
      <c r="Y147" s="72"/>
      <c r="Z147" s="72"/>
      <c r="AA147" s="72" t="str">
        <f t="shared" si="12"/>
        <v>7-42.4568888983795j</v>
      </c>
      <c r="AB147" s="72">
        <f t="shared" si="13"/>
        <v>32.675442202608508</v>
      </c>
      <c r="AC147" s="72">
        <f t="shared" si="14"/>
        <v>-80.637691720444622</v>
      </c>
      <c r="AD147" s="72"/>
      <c r="AE147" s="72" t="str">
        <f t="shared" si="15"/>
        <v>62500-0.00128807129817954j</v>
      </c>
      <c r="AF147" s="72" t="str">
        <f t="shared" si="16"/>
        <v>0.242424242424242+3.78496616544952E-09j</v>
      </c>
      <c r="AG147" s="72">
        <f t="shared" si="23"/>
        <v>-12.308479057718891</v>
      </c>
      <c r="AH147" s="72">
        <f t="shared" si="24"/>
        <v>8.9455817088030002E-7</v>
      </c>
      <c r="AI147" s="72"/>
      <c r="AJ147" s="72"/>
      <c r="AK147" s="72"/>
      <c r="AL147" s="72" t="str">
        <f t="shared" si="17"/>
        <v>2.47321687615416+0.487876061811626j</v>
      </c>
      <c r="AM147" s="72">
        <f t="shared" si="25"/>
        <v>8.0310357955397649</v>
      </c>
      <c r="AN147" s="72">
        <f t="shared" si="26"/>
        <v>11.159108296641648</v>
      </c>
      <c r="AO147" s="72"/>
      <c r="AP147" s="72"/>
      <c r="AQ147" s="72"/>
      <c r="AR147" s="72" t="str">
        <f t="shared" si="18"/>
        <v>41.4491739188174-279.571062861773j</v>
      </c>
      <c r="AS147" s="72">
        <f t="shared" si="27"/>
        <v>49.024272542026694</v>
      </c>
      <c r="AT147" s="72">
        <f t="shared" si="28"/>
        <v>-81.566766465605966</v>
      </c>
      <c r="AU147" s="72"/>
      <c r="AV147" s="72"/>
      <c r="AW147" s="72"/>
      <c r="AX147" s="72" t="str">
        <f t="shared" si="29"/>
        <v>0.615054240132432-80.5798034161766j</v>
      </c>
      <c r="AY147" s="72">
        <f t="shared" si="30"/>
        <v>38.12477708572672</v>
      </c>
      <c r="AZ147" s="72">
        <f t="shared" si="31"/>
        <v>-89.562677913150537</v>
      </c>
      <c r="BA147" s="72">
        <f t="shared" si="19"/>
        <v>90.437322086849463</v>
      </c>
      <c r="BB147" s="72">
        <f t="shared" si="32"/>
        <v>-38.12477708572672</v>
      </c>
      <c r="BC147" s="72">
        <f t="shared" si="33"/>
        <v>-90.437322086849463</v>
      </c>
      <c r="BD147" s="72"/>
      <c r="BE147" s="72"/>
      <c r="BF147" s="56"/>
    </row>
    <row r="148" spans="2:58" s="42" customFormat="1" hidden="1" x14ac:dyDescent="0.3">
      <c r="B148" s="55">
        <v>37</v>
      </c>
      <c r="C148" s="72">
        <f t="shared" si="0"/>
        <v>549.54087385762455</v>
      </c>
      <c r="D148" s="72" t="str">
        <f t="shared" si="20"/>
        <v>3452.86714431686j</v>
      </c>
      <c r="E148" s="72">
        <f t="shared" si="1"/>
        <v>0.99999516807724731</v>
      </c>
      <c r="F148" s="72" t="str">
        <f t="shared" si="2"/>
        <v>-0.00345286714431686j</v>
      </c>
      <c r="G148" s="72" t="str">
        <f t="shared" si="3"/>
        <v>0.999995168077247-0.00345286714431686j</v>
      </c>
      <c r="H148" s="72">
        <f t="shared" si="4"/>
        <v>9.8083967191094829E-6</v>
      </c>
      <c r="I148" s="72">
        <f t="shared" si="5"/>
        <v>-0.19783488429527027</v>
      </c>
      <c r="J148" s="72"/>
      <c r="K148" s="72"/>
      <c r="L148" s="72"/>
      <c r="M148" s="72">
        <f t="shared" si="6"/>
        <v>36.363636363636367</v>
      </c>
      <c r="N148" s="72" t="str">
        <f t="shared" si="7"/>
        <v>1+0.228234518239344j</v>
      </c>
      <c r="O148" s="72" t="str">
        <f t="shared" si="8"/>
        <v>0.99606564379962+0.0172643357215843j</v>
      </c>
      <c r="P148" s="72" t="str">
        <f t="shared" si="21"/>
        <v>36.6406799164211+7.69714333133185j</v>
      </c>
      <c r="Q148" s="72"/>
      <c r="R148" s="72"/>
      <c r="S148" s="72"/>
      <c r="T148" s="72">
        <f t="shared" si="9"/>
        <v>24</v>
      </c>
      <c r="U148" s="72" t="str">
        <f t="shared" si="10"/>
        <v>1+0.000345286714431686j</v>
      </c>
      <c r="V148" s="72" t="str">
        <f t="shared" si="11"/>
        <v>0.99606564379962+0.0172643357215843j</v>
      </c>
      <c r="W148" s="72" t="str">
        <f t="shared" si="22"/>
        <v>24.0877053710993-0.409181215796354j</v>
      </c>
      <c r="X148" s="72"/>
      <c r="Y148" s="72"/>
      <c r="Z148" s="72"/>
      <c r="AA148" s="72" t="str">
        <f t="shared" si="12"/>
        <v>7-40.5460141234883j</v>
      </c>
      <c r="AB148" s="72">
        <f t="shared" si="13"/>
        <v>32.286516381105777</v>
      </c>
      <c r="AC148" s="72">
        <f t="shared" si="14"/>
        <v>-80.204820111715733</v>
      </c>
      <c r="AD148" s="72"/>
      <c r="AE148" s="72" t="str">
        <f t="shared" si="15"/>
        <v>62500-0.00134877622824877j</v>
      </c>
      <c r="AF148" s="72" t="str">
        <f t="shared" si="16"/>
        <v>0.242424242424242+3.96334612524891E-09j</v>
      </c>
      <c r="AG148" s="72">
        <f t="shared" si="23"/>
        <v>-12.308479057718891</v>
      </c>
      <c r="AH148" s="72">
        <f t="shared" si="24"/>
        <v>9.3671739862095082E-7</v>
      </c>
      <c r="AI148" s="72"/>
      <c r="AJ148" s="72"/>
      <c r="AK148" s="72"/>
      <c r="AL148" s="72" t="str">
        <f t="shared" si="17"/>
        <v>2.475027905724+0.511014874916318j</v>
      </c>
      <c r="AM148" s="72">
        <f t="shared" si="25"/>
        <v>8.0529007132506756</v>
      </c>
      <c r="AN148" s="72">
        <f t="shared" si="26"/>
        <v>11.665838953007039</v>
      </c>
      <c r="AO148" s="72"/>
      <c r="AP148" s="72"/>
      <c r="AQ148" s="72"/>
      <c r="AR148" s="72" t="str">
        <f t="shared" si="18"/>
        <v>41.4608962519107-267.143102237507j</v>
      </c>
      <c r="AS148" s="72">
        <f t="shared" si="27"/>
        <v>48.638249413605905</v>
      </c>
      <c r="AT148" s="72">
        <f t="shared" si="28"/>
        <v>-81.178016982471604</v>
      </c>
      <c r="AU148" s="72"/>
      <c r="AV148" s="72"/>
      <c r="AW148" s="72"/>
      <c r="AX148" s="72" t="str">
        <f t="shared" si="29"/>
        <v>0.61309070239423-76.965252643167j</v>
      </c>
      <c r="AY148" s="72">
        <f t="shared" si="30"/>
        <v>37.726169555382583</v>
      </c>
      <c r="AZ148" s="72">
        <f t="shared" si="31"/>
        <v>-89.543602268135615</v>
      </c>
      <c r="BA148" s="72">
        <f t="shared" si="19"/>
        <v>90.456397731864385</v>
      </c>
      <c r="BB148" s="72">
        <f t="shared" si="32"/>
        <v>-37.726169555382583</v>
      </c>
      <c r="BC148" s="72">
        <f t="shared" si="33"/>
        <v>-90.456397731864385</v>
      </c>
      <c r="BD148" s="72"/>
      <c r="BE148" s="72"/>
      <c r="BF148" s="56"/>
    </row>
    <row r="149" spans="2:58" s="42" customFormat="1" hidden="1" x14ac:dyDescent="0.3">
      <c r="B149" s="55">
        <v>38</v>
      </c>
      <c r="C149" s="72">
        <f t="shared" si="0"/>
        <v>575.43993733715718</v>
      </c>
      <c r="D149" s="72" t="str">
        <f t="shared" si="20"/>
        <v>3615.59575944117j</v>
      </c>
      <c r="E149" s="72">
        <f t="shared" si="1"/>
        <v>0.9999947019020563</v>
      </c>
      <c r="F149" s="72" t="str">
        <f t="shared" si="2"/>
        <v>-0.00361559575944117j</v>
      </c>
      <c r="G149" s="72" t="str">
        <f t="shared" si="3"/>
        <v>0.999994701902056-0.00361559575944117j</v>
      </c>
      <c r="H149" s="72">
        <f t="shared" si="4"/>
        <v>1.075470269936067E-5</v>
      </c>
      <c r="I149" s="72">
        <f t="shared" si="5"/>
        <v>-0.20715857229041043</v>
      </c>
      <c r="J149" s="72"/>
      <c r="K149" s="72"/>
      <c r="L149" s="72"/>
      <c r="M149" s="72">
        <f t="shared" si="6"/>
        <v>36.363636363636367</v>
      </c>
      <c r="N149" s="72" t="str">
        <f t="shared" si="7"/>
        <v>1+0.238990879699061j</v>
      </c>
      <c r="O149" s="72" t="str">
        <f t="shared" si="8"/>
        <v>0.995686064210423+0.0180779787972059j</v>
      </c>
      <c r="P149" s="72" t="str">
        <f t="shared" si="21"/>
        <v>36.6675713067418+8.06248290051127j</v>
      </c>
      <c r="Q149" s="72"/>
      <c r="R149" s="72"/>
      <c r="S149" s="72"/>
      <c r="T149" s="72">
        <f t="shared" si="9"/>
        <v>24</v>
      </c>
      <c r="U149" s="72" t="str">
        <f t="shared" si="10"/>
        <v>1+0.000361559575944117j</v>
      </c>
      <c r="V149" s="72" t="str">
        <f t="shared" si="11"/>
        <v>0.995686064210423+0.0180779787972059j</v>
      </c>
      <c r="W149" s="72" t="str">
        <f t="shared" si="22"/>
        <v>24.0961979230332-0.428782867079465j</v>
      </c>
      <c r="X149" s="72"/>
      <c r="Y149" s="72"/>
      <c r="Z149" s="72"/>
      <c r="AA149" s="72" t="str">
        <f t="shared" si="12"/>
        <v>7-38.7211428806517j</v>
      </c>
      <c r="AB149" s="72">
        <f t="shared" si="13"/>
        <v>31.898626607887639</v>
      </c>
      <c r="AC149" s="72">
        <f t="shared" si="14"/>
        <v>-79.752755765200391</v>
      </c>
      <c r="AD149" s="72"/>
      <c r="AE149" s="72" t="str">
        <f t="shared" si="15"/>
        <v>62500-0.00141234209353171j</v>
      </c>
      <c r="AF149" s="72" t="str">
        <f t="shared" si="16"/>
        <v>0.242424242424242+4.15013287355507E-09j</v>
      </c>
      <c r="AG149" s="72">
        <f t="shared" si="23"/>
        <v>-12.308479057718891</v>
      </c>
      <c r="AH149" s="72">
        <f t="shared" si="24"/>
        <v>9.8086352955197659E-7</v>
      </c>
      <c r="AI149" s="72"/>
      <c r="AJ149" s="72"/>
      <c r="AK149" s="72"/>
      <c r="AL149" s="72" t="str">
        <f t="shared" si="17"/>
        <v>2.47701562092067+0.535265892181903j</v>
      </c>
      <c r="AM149" s="72">
        <f t="shared" si="25"/>
        <v>8.0767814318567801</v>
      </c>
      <c r="AN149" s="72">
        <f t="shared" si="26"/>
        <v>12.193727525658225</v>
      </c>
      <c r="AO149" s="72"/>
      <c r="AP149" s="72"/>
      <c r="AQ149" s="72"/>
      <c r="AR149" s="72" t="str">
        <f t="shared" si="18"/>
        <v>41.4737560430494-255.281945488486j</v>
      </c>
      <c r="AS149" s="72">
        <f t="shared" si="27"/>
        <v>48.253543405039984</v>
      </c>
      <c r="AT149" s="72">
        <f t="shared" si="28"/>
        <v>-80.772204246781598</v>
      </c>
      <c r="AU149" s="72"/>
      <c r="AV149" s="72"/>
      <c r="AW149" s="72"/>
      <c r="AX149" s="72" t="str">
        <f t="shared" si="29"/>
        <v>0.610947751816959-73.5138960676446j</v>
      </c>
      <c r="AY149" s="72">
        <f t="shared" si="30"/>
        <v>37.327688742284877</v>
      </c>
      <c r="AZ149" s="72">
        <f t="shared" si="31"/>
        <v>-89.523846188273538</v>
      </c>
      <c r="BA149" s="72">
        <f t="shared" si="19"/>
        <v>90.476153811726462</v>
      </c>
      <c r="BB149" s="72">
        <f t="shared" si="32"/>
        <v>-37.327688742284877</v>
      </c>
      <c r="BC149" s="72">
        <f t="shared" si="33"/>
        <v>-90.476153811726462</v>
      </c>
      <c r="BD149" s="72"/>
      <c r="BE149" s="72"/>
      <c r="BF149" s="56"/>
    </row>
    <row r="150" spans="2:58" s="42" customFormat="1" hidden="1" x14ac:dyDescent="0.3">
      <c r="B150" s="55">
        <v>39</v>
      </c>
      <c r="C150" s="72">
        <f t="shared" si="0"/>
        <v>602.55958607435798</v>
      </c>
      <c r="D150" s="72" t="str">
        <f t="shared" si="20"/>
        <v>3785.99353792262j</v>
      </c>
      <c r="E150" s="72">
        <f t="shared" si="1"/>
        <v>0.99999419075112372</v>
      </c>
      <c r="F150" s="72" t="str">
        <f t="shared" si="2"/>
        <v>-0.00378599353792262j</v>
      </c>
      <c r="G150" s="72" t="str">
        <f t="shared" si="3"/>
        <v>0.999994190751124-0.00378599353792262j</v>
      </c>
      <c r="H150" s="72">
        <f t="shared" si="4"/>
        <v>1.1792308506967841E-5</v>
      </c>
      <c r="I150" s="72">
        <f t="shared" si="5"/>
        <v>-0.21692167470323157</v>
      </c>
      <c r="J150" s="72"/>
      <c r="K150" s="72"/>
      <c r="L150" s="72"/>
      <c r="M150" s="72">
        <f t="shared" si="6"/>
        <v>36.363636363636367</v>
      </c>
      <c r="N150" s="72" t="str">
        <f t="shared" si="7"/>
        <v>1+0.250254172856685j</v>
      </c>
      <c r="O150" s="72" t="str">
        <f t="shared" si="8"/>
        <v>0.995269863467167+0.0189299676896131j</v>
      </c>
      <c r="P150" s="72" t="str">
        <f t="shared" si="21"/>
        <v>36.697090233576+8.44542502124698j</v>
      </c>
      <c r="Q150" s="72"/>
      <c r="R150" s="72"/>
      <c r="S150" s="72"/>
      <c r="T150" s="72">
        <f t="shared" si="9"/>
        <v>24</v>
      </c>
      <c r="U150" s="72" t="str">
        <f t="shared" si="10"/>
        <v>1+0.000378599353792262j</v>
      </c>
      <c r="V150" s="72" t="str">
        <f t="shared" si="11"/>
        <v>0.995269863467167+0.0189299676896131j</v>
      </c>
      <c r="W150" s="72" t="str">
        <f t="shared" si="22"/>
        <v>24.1055160920947-0.449355770419692j</v>
      </c>
      <c r="X150" s="72"/>
      <c r="Y150" s="72"/>
      <c r="Z150" s="72"/>
      <c r="AA150" s="72" t="str">
        <f t="shared" si="12"/>
        <v>7-36.9784043732991j</v>
      </c>
      <c r="AB150" s="72">
        <f t="shared" si="13"/>
        <v>31.511866509022713</v>
      </c>
      <c r="AC150" s="72">
        <f t="shared" si="14"/>
        <v>-79.280765375494141</v>
      </c>
      <c r="AD150" s="72"/>
      <c r="AE150" s="72" t="str">
        <f t="shared" si="15"/>
        <v>62499.9999999999-0.00147890372575102j</v>
      </c>
      <c r="AF150" s="72" t="str">
        <f t="shared" si="16"/>
        <v>0.242424242424243+4.34572261010402E-09j</v>
      </c>
      <c r="AG150" s="72">
        <f t="shared" si="23"/>
        <v>-12.308479057718856</v>
      </c>
      <c r="AH150" s="72">
        <f t="shared" si="24"/>
        <v>1.0270902035358356E-6</v>
      </c>
      <c r="AI150" s="72"/>
      <c r="AJ150" s="72"/>
      <c r="AK150" s="72"/>
      <c r="AL150" s="72" t="str">
        <f t="shared" si="17"/>
        <v>2.47919746785308+0.560684768390074j</v>
      </c>
      <c r="AM150" s="72">
        <f t="shared" si="25"/>
        <v>8.102854566180147</v>
      </c>
      <c r="AN150" s="72">
        <f t="shared" si="26"/>
        <v>12.743396759924169</v>
      </c>
      <c r="AO150" s="72"/>
      <c r="AP150" s="72"/>
      <c r="AQ150" s="72"/>
      <c r="AR150" s="72" t="str">
        <f t="shared" si="18"/>
        <v>41.4878643529173-243.962457094508j</v>
      </c>
      <c r="AS150" s="72">
        <f t="shared" si="27"/>
        <v>47.870275467738786</v>
      </c>
      <c r="AT150" s="72">
        <f t="shared" si="28"/>
        <v>-80.348702800729356</v>
      </c>
      <c r="AU150" s="72"/>
      <c r="AV150" s="72"/>
      <c r="AW150" s="72"/>
      <c r="AX150" s="72" t="str">
        <f t="shared" si="29"/>
        <v>0.608610018743718-70.2184045945114j</v>
      </c>
      <c r="AY150" s="72">
        <f t="shared" si="30"/>
        <v>36.929345401365978</v>
      </c>
      <c r="AZ150" s="72">
        <f t="shared" si="31"/>
        <v>-89.503407796317418</v>
      </c>
      <c r="BA150" s="72">
        <f t="shared" si="19"/>
        <v>90.496592203682582</v>
      </c>
      <c r="BB150" s="72">
        <f t="shared" si="32"/>
        <v>-36.929345401365978</v>
      </c>
      <c r="BC150" s="72">
        <f t="shared" si="33"/>
        <v>-90.496592203682582</v>
      </c>
      <c r="BD150" s="72"/>
      <c r="BE150" s="72"/>
      <c r="BF150" s="56"/>
    </row>
    <row r="151" spans="2:58" s="42" customFormat="1" hidden="1" x14ac:dyDescent="0.3">
      <c r="B151" s="55">
        <v>40</v>
      </c>
      <c r="C151" s="72">
        <f t="shared" si="0"/>
        <v>630.95734448019346</v>
      </c>
      <c r="D151" s="72" t="str">
        <f t="shared" si="20"/>
        <v>3964.421916295j</v>
      </c>
      <c r="E151" s="72">
        <f t="shared" si="1"/>
        <v>0.99999363028527111</v>
      </c>
      <c r="F151" s="72" t="str">
        <f t="shared" si="2"/>
        <v>-0.003964421916295j</v>
      </c>
      <c r="G151" s="72" t="str">
        <f t="shared" si="3"/>
        <v>0.999993630285271-0.003964421916295j</v>
      </c>
      <c r="H151" s="72">
        <f t="shared" si="4"/>
        <v>1.293002296714121E-5</v>
      </c>
      <c r="I151" s="72">
        <f t="shared" si="5"/>
        <v>-0.22714490087353395</v>
      </c>
      <c r="J151" s="72"/>
      <c r="K151" s="72"/>
      <c r="L151" s="72"/>
      <c r="M151" s="72">
        <f t="shared" si="6"/>
        <v>36.363636363636367</v>
      </c>
      <c r="N151" s="72" t="str">
        <f t="shared" si="7"/>
        <v>1+0.262048288667099j</v>
      </c>
      <c r="O151" s="72" t="str">
        <f t="shared" si="8"/>
        <v>0.994813508426968+0.019822109581475j</v>
      </c>
      <c r="P151" s="72" t="str">
        <f t="shared" si="21"/>
        <v>36.7294969532851+8.84685671311353j</v>
      </c>
      <c r="Q151" s="72"/>
      <c r="R151" s="72"/>
      <c r="S151" s="72"/>
      <c r="T151" s="72">
        <f t="shared" si="9"/>
        <v>24</v>
      </c>
      <c r="U151" s="72" t="str">
        <f t="shared" si="10"/>
        <v>1+0.0003964421916295j</v>
      </c>
      <c r="V151" s="72" t="str">
        <f t="shared" si="11"/>
        <v>0.994813508426968+0.019822109581475j</v>
      </c>
      <c r="W151" s="72" t="str">
        <f t="shared" si="22"/>
        <v>24.1157408077289-0.470952837251846j</v>
      </c>
      <c r="X151" s="72"/>
      <c r="Y151" s="72"/>
      <c r="Z151" s="72"/>
      <c r="AA151" s="72" t="str">
        <f t="shared" si="12"/>
        <v>7-35.3141020194033j</v>
      </c>
      <c r="AB151" s="72">
        <f t="shared" si="13"/>
        <v>31.126337529675286</v>
      </c>
      <c r="AC151" s="72">
        <f t="shared" si="14"/>
        <v>-78.788104528085967</v>
      </c>
      <c r="AD151" s="72"/>
      <c r="AE151" s="72" t="str">
        <f t="shared" si="15"/>
        <v>62499.9999999999-0.00154860231105273j</v>
      </c>
      <c r="AF151" s="72" t="str">
        <f t="shared" si="16"/>
        <v>0.242424242424243+4.55053020695018E-09j</v>
      </c>
      <c r="AG151" s="72">
        <f t="shared" si="23"/>
        <v>-12.308479057718852</v>
      </c>
      <c r="AH151" s="72">
        <f t="shared" si="24"/>
        <v>1.0754954735457803E-6</v>
      </c>
      <c r="AI151" s="72"/>
      <c r="AJ151" s="72"/>
      <c r="AK151" s="72"/>
      <c r="AL151" s="72" t="str">
        <f t="shared" si="17"/>
        <v>2.481592657692+0.587330266846315j</v>
      </c>
      <c r="AM151" s="72">
        <f t="shared" si="25"/>
        <v>8.1313104804482901</v>
      </c>
      <c r="AN151" s="72">
        <f t="shared" si="26"/>
        <v>13.315450272220673</v>
      </c>
      <c r="AO151" s="72"/>
      <c r="AP151" s="72"/>
      <c r="AQ151" s="72"/>
      <c r="AR151" s="72" t="str">
        <f t="shared" si="18"/>
        <v>41.5033432256613-233.160654044141j</v>
      </c>
      <c r="AS151" s="72">
        <f t="shared" si="27"/>
        <v>47.48857705082952</v>
      </c>
      <c r="AT151" s="72">
        <f t="shared" si="28"/>
        <v>-79.906882287609989</v>
      </c>
      <c r="AU151" s="72"/>
      <c r="AV151" s="72"/>
      <c r="AW151" s="72"/>
      <c r="AX151" s="72" t="str">
        <f t="shared" si="29"/>
        <v>0.606061016179273-67.0717786317083j</v>
      </c>
      <c r="AY151" s="72">
        <f t="shared" si="30"/>
        <v>36.531151049582313</v>
      </c>
      <c r="AZ151" s="72">
        <f t="shared" si="31"/>
        <v>-89.482289063681407</v>
      </c>
      <c r="BA151" s="72">
        <f t="shared" si="19"/>
        <v>90.517710936318593</v>
      </c>
      <c r="BB151" s="72">
        <f t="shared" si="32"/>
        <v>-36.531151049582313</v>
      </c>
      <c r="BC151" s="72">
        <f t="shared" si="33"/>
        <v>-90.517710936318593</v>
      </c>
      <c r="BD151" s="72"/>
      <c r="BE151" s="72"/>
      <c r="BF151" s="56"/>
    </row>
    <row r="152" spans="2:58" s="42" customFormat="1" hidden="1" x14ac:dyDescent="0.3">
      <c r="B152" s="55">
        <v>41</v>
      </c>
      <c r="C152" s="72">
        <f t="shared" si="0"/>
        <v>660.69344800759632</v>
      </c>
      <c r="D152" s="72" t="str">
        <f t="shared" si="20"/>
        <v>4151.25936507115j</v>
      </c>
      <c r="E152" s="72">
        <f t="shared" si="1"/>
        <v>0.9999930157466842</v>
      </c>
      <c r="F152" s="72" t="str">
        <f t="shared" si="2"/>
        <v>-0.00415125936507115j</v>
      </c>
      <c r="G152" s="72" t="str">
        <f t="shared" si="3"/>
        <v>0.999993015746684-0.00415125936507115j</v>
      </c>
      <c r="H152" s="72">
        <f t="shared" si="4"/>
        <v>1.4177504863693444E-5</v>
      </c>
      <c r="I152" s="72">
        <f t="shared" si="5"/>
        <v>-0.2378499361979817</v>
      </c>
      <c r="J152" s="72"/>
      <c r="K152" s="72"/>
      <c r="L152" s="72"/>
      <c r="M152" s="72">
        <f t="shared" si="6"/>
        <v>36.363636363636367</v>
      </c>
      <c r="N152" s="72" t="str">
        <f t="shared" si="7"/>
        <v>1+0.274398244031203j</v>
      </c>
      <c r="O152" s="72" t="str">
        <f t="shared" si="8"/>
        <v>0.99431312507569+0.0207562968253558j</v>
      </c>
      <c r="P152" s="72" t="str">
        <f t="shared" si="21"/>
        <v>36.7650782173356+9.26771542695175j</v>
      </c>
      <c r="Q152" s="72"/>
      <c r="R152" s="72"/>
      <c r="S152" s="72"/>
      <c r="T152" s="72">
        <f t="shared" si="9"/>
        <v>24</v>
      </c>
      <c r="U152" s="72" t="str">
        <f t="shared" si="10"/>
        <v>1+0.000415125936507115j</v>
      </c>
      <c r="V152" s="72" t="str">
        <f t="shared" si="11"/>
        <v>0.99431312507569+0.0207562968253558j</v>
      </c>
      <c r="W152" s="72" t="str">
        <f t="shared" si="22"/>
        <v>24.126961067507-0.493630558177982j</v>
      </c>
      <c r="X152" s="72"/>
      <c r="Y152" s="72"/>
      <c r="Z152" s="72"/>
      <c r="AA152" s="72" t="str">
        <f t="shared" si="12"/>
        <v>7-33.7247056105348j</v>
      </c>
      <c r="AB152" s="72">
        <f t="shared" si="13"/>
        <v>30.742149463084374</v>
      </c>
      <c r="AC152" s="72">
        <f t="shared" si="14"/>
        <v>-78.274020184821268</v>
      </c>
      <c r="AD152" s="72"/>
      <c r="AE152" s="72" t="str">
        <f t="shared" si="15"/>
        <v>62499.9999999999-0.00162158568948092j</v>
      </c>
      <c r="AF152" s="72" t="str">
        <f t="shared" si="16"/>
        <v>0.242424242424243+4.76499008846552E-09j</v>
      </c>
      <c r="AG152" s="72">
        <f t="shared" si="23"/>
        <v>-12.308479057718852</v>
      </c>
      <c r="AH152" s="72">
        <f t="shared" si="24"/>
        <v>1.1261820136493124E-6</v>
      </c>
      <c r="AI152" s="72"/>
      <c r="AJ152" s="72"/>
      <c r="AK152" s="72"/>
      <c r="AL152" s="72" t="str">
        <f t="shared" si="17"/>
        <v>2.48422235385432+0.615264479344502j</v>
      </c>
      <c r="AM152" s="72">
        <f t="shared" si="25"/>
        <v>8.1623540434997395</v>
      </c>
      <c r="AN152" s="72">
        <f t="shared" si="26"/>
        <v>13.910466083882591</v>
      </c>
      <c r="AO152" s="72"/>
      <c r="AP152" s="72"/>
      <c r="AQ152" s="72"/>
      <c r="AR152" s="72" t="str">
        <f t="shared" si="18"/>
        <v>41.5203268033096-222.853655507282j</v>
      </c>
      <c r="AS152" s="72">
        <f t="shared" si="27"/>
        <v>47.108590897200926</v>
      </c>
      <c r="AT152" s="72">
        <f t="shared" si="28"/>
        <v>-79.446110401751028</v>
      </c>
      <c r="AU152" s="72"/>
      <c r="AV152" s="72"/>
      <c r="AW152" s="72"/>
      <c r="AX152" s="72" t="str">
        <f t="shared" si="29"/>
        <v>0.603283097878326-64.0673331084796j</v>
      </c>
      <c r="AY152" s="72">
        <f t="shared" si="30"/>
        <v>36.133117990201235</v>
      </c>
      <c r="AZ152" s="72">
        <f t="shared" si="31"/>
        <v>-89.460496447843113</v>
      </c>
      <c r="BA152" s="72">
        <f t="shared" si="19"/>
        <v>90.539503552156887</v>
      </c>
      <c r="BB152" s="72">
        <f t="shared" si="32"/>
        <v>-36.133117990201235</v>
      </c>
      <c r="BC152" s="72">
        <f t="shared" si="33"/>
        <v>-90.539503552156887</v>
      </c>
      <c r="BD152" s="72"/>
      <c r="BE152" s="72"/>
      <c r="BF152" s="56"/>
    </row>
    <row r="153" spans="2:58" s="42" customFormat="1" hidden="1" x14ac:dyDescent="0.3">
      <c r="B153" s="55">
        <v>42</v>
      </c>
      <c r="C153" s="72">
        <f t="shared" si="0"/>
        <v>691.83097091893671</v>
      </c>
      <c r="D153" s="72" t="str">
        <f t="shared" si="20"/>
        <v>4346.90219152965j</v>
      </c>
      <c r="E153" s="72">
        <f t="shared" si="1"/>
        <v>0.99999234191852282</v>
      </c>
      <c r="F153" s="72" t="str">
        <f t="shared" si="2"/>
        <v>-0.00434690219152965j</v>
      </c>
      <c r="G153" s="72" t="str">
        <f t="shared" si="3"/>
        <v>0.999992341918523-0.00434690219152965j</v>
      </c>
      <c r="H153" s="72">
        <f t="shared" si="4"/>
        <v>1.5545344924285797E-5</v>
      </c>
      <c r="I153" s="72">
        <f t="shared" si="5"/>
        <v>-0.2490594881385049</v>
      </c>
      <c r="J153" s="72"/>
      <c r="K153" s="72"/>
      <c r="L153" s="72"/>
      <c r="M153" s="72">
        <f t="shared" si="6"/>
        <v>36.363636363636367</v>
      </c>
      <c r="N153" s="72" t="str">
        <f t="shared" si="7"/>
        <v>1+0.28733023486011j</v>
      </c>
      <c r="O153" s="72" t="str">
        <f t="shared" si="8"/>
        <v>0.993764465641301+0.0217345109576483j</v>
      </c>
      <c r="P153" s="72" t="str">
        <f t="shared" si="21"/>
        <v>36.8041501151113+9.70899273052702j</v>
      </c>
      <c r="Q153" s="72"/>
      <c r="R153" s="72"/>
      <c r="S153" s="72"/>
      <c r="T153" s="72">
        <f t="shared" si="9"/>
        <v>24</v>
      </c>
      <c r="U153" s="72" t="str">
        <f t="shared" si="10"/>
        <v>1+0.000434690219152965j</v>
      </c>
      <c r="V153" s="72" t="str">
        <f t="shared" si="11"/>
        <v>0.993764465641301+0.0217345109576483j</v>
      </c>
      <c r="W153" s="72" t="str">
        <f t="shared" si="22"/>
        <v>24.1392747688682-0.51744933985151j</v>
      </c>
      <c r="X153" s="72"/>
      <c r="Y153" s="72"/>
      <c r="Z153" s="72"/>
      <c r="AA153" s="72" t="str">
        <f t="shared" si="12"/>
        <v>7-32.2068438238162j</v>
      </c>
      <c r="AB153" s="72">
        <f t="shared" si="13"/>
        <v>30.359420990936595</v>
      </c>
      <c r="AC153" s="72">
        <f t="shared" si="14"/>
        <v>-77.737753622901337</v>
      </c>
      <c r="AD153" s="72"/>
      <c r="AE153" s="72" t="str">
        <f t="shared" si="15"/>
        <v>62499.9999999999-0.00169800866856627j</v>
      </c>
      <c r="AF153" s="72" t="str">
        <f t="shared" si="16"/>
        <v>0.242424242424243+4.98955715281182E-09j</v>
      </c>
      <c r="AG153" s="72">
        <f t="shared" si="23"/>
        <v>-12.308479057718852</v>
      </c>
      <c r="AH153" s="72">
        <f t="shared" si="24"/>
        <v>1.179257336793641E-6</v>
      </c>
      <c r="AI153" s="72"/>
      <c r="AJ153" s="72"/>
      <c r="AK153" s="72"/>
      <c r="AL153" s="72" t="str">
        <f t="shared" si="17"/>
        <v>2.48710988077035+0.644553067779689j</v>
      </c>
      <c r="AM153" s="72">
        <f t="shared" si="25"/>
        <v>8.1962053676713182</v>
      </c>
      <c r="AN153" s="72">
        <f t="shared" si="26"/>
        <v>14.528989378859684</v>
      </c>
      <c r="AO153" s="72"/>
      <c r="AP153" s="72"/>
      <c r="AQ153" s="72"/>
      <c r="AR153" s="72" t="str">
        <f t="shared" si="18"/>
        <v>41.5389625589202-213.019634930527j</v>
      </c>
      <c r="AS153" s="72">
        <f t="shared" si="27"/>
        <v>46.730471878478319</v>
      </c>
      <c r="AT153" s="72">
        <f t="shared" si="28"/>
        <v>-78.965756340569087</v>
      </c>
      <c r="AU153" s="72"/>
      <c r="AV153" s="72"/>
      <c r="AW153" s="72"/>
      <c r="AX153" s="72" t="str">
        <f t="shared" si="29"/>
        <v>0.600257423370543-61.1986831476253j</v>
      </c>
      <c r="AY153" s="72">
        <f t="shared" si="30"/>
        <v>35.735259331359927</v>
      </c>
      <c r="AZ153" s="72">
        <f t="shared" si="31"/>
        <v>-89.438041598424405</v>
      </c>
      <c r="BA153" s="72">
        <f t="shared" si="19"/>
        <v>90.561958401575595</v>
      </c>
      <c r="BB153" s="72">
        <f t="shared" si="32"/>
        <v>-35.735259331359927</v>
      </c>
      <c r="BC153" s="72">
        <f t="shared" si="33"/>
        <v>-90.561958401575595</v>
      </c>
      <c r="BD153" s="72"/>
      <c r="BE153" s="72"/>
      <c r="BF153" s="56"/>
    </row>
    <row r="154" spans="2:58" s="42" customFormat="1" hidden="1" x14ac:dyDescent="0.3">
      <c r="B154" s="55">
        <v>43</v>
      </c>
      <c r="C154" s="72">
        <f t="shared" si="0"/>
        <v>724.43596007499025</v>
      </c>
      <c r="D154" s="72" t="str">
        <f t="shared" si="20"/>
        <v>4551.76538033572j</v>
      </c>
      <c r="E154" s="72">
        <f t="shared" si="1"/>
        <v>0.99999160308063595</v>
      </c>
      <c r="F154" s="72" t="str">
        <f t="shared" si="2"/>
        <v>-0.00455176538033572j</v>
      </c>
      <c r="G154" s="72" t="str">
        <f t="shared" si="3"/>
        <v>0.999991603080636-0.00455176538033572j</v>
      </c>
      <c r="H154" s="72">
        <f t="shared" si="4"/>
        <v>1.7045155759067896E-5</v>
      </c>
      <c r="I154" s="72">
        <f t="shared" si="5"/>
        <v>-0.26079733440023556</v>
      </c>
      <c r="J154" s="72"/>
      <c r="K154" s="72"/>
      <c r="L154" s="72"/>
      <c r="M154" s="72">
        <f t="shared" si="6"/>
        <v>36.363636363636367</v>
      </c>
      <c r="N154" s="72" t="str">
        <f t="shared" si="7"/>
        <v>1+0.300871691640191j</v>
      </c>
      <c r="O154" s="72" t="str">
        <f t="shared" si="8"/>
        <v>0.993162872534385+0.0227588269016786j</v>
      </c>
      <c r="P154" s="72" t="str">
        <f t="shared" si="21"/>
        <v>36.8470612509913+10.1717383698507j</v>
      </c>
      <c r="Q154" s="72"/>
      <c r="R154" s="72"/>
      <c r="S154" s="72"/>
      <c r="T154" s="72">
        <f t="shared" si="9"/>
        <v>24</v>
      </c>
      <c r="U154" s="72" t="str">
        <f t="shared" si="10"/>
        <v>1+0.000455176538033572j</v>
      </c>
      <c r="V154" s="72" t="str">
        <f t="shared" si="11"/>
        <v>0.993162872534385+0.0227588269016786j</v>
      </c>
      <c r="W154" s="72" t="str">
        <f t="shared" si="22"/>
        <v>24.1527896321263-0.542473884613286j</v>
      </c>
      <c r="X154" s="72"/>
      <c r="Y154" s="72"/>
      <c r="Z154" s="72"/>
      <c r="AA154" s="72" t="str">
        <f t="shared" si="12"/>
        <v>7-30.7572970708948j</v>
      </c>
      <c r="AB154" s="72">
        <f t="shared" si="13"/>
        <v>29.978280229919825</v>
      </c>
      <c r="AC154" s="72">
        <f t="shared" si="14"/>
        <v>-77.178543874179425</v>
      </c>
      <c r="AD154" s="72"/>
      <c r="AE154" s="72" t="str">
        <f t="shared" si="15"/>
        <v>62499.9999999999-0.00177803335169364j</v>
      </c>
      <c r="AF154" s="72" t="str">
        <f t="shared" si="16"/>
        <v>0.242424242424243+5.22470773684083E-09j</v>
      </c>
      <c r="AG154" s="72">
        <f t="shared" si="23"/>
        <v>-12.308479057718852</v>
      </c>
      <c r="AH154" s="72">
        <f t="shared" si="24"/>
        <v>1.234834022855098E-6</v>
      </c>
      <c r="AI154" s="72"/>
      <c r="AJ154" s="72"/>
      <c r="AK154" s="72"/>
      <c r="AL154" s="72" t="str">
        <f t="shared" si="17"/>
        <v>2.49028095706373+0.675265530204975j</v>
      </c>
      <c r="AM154" s="72">
        <f t="shared" si="25"/>
        <v>8.2331005187345259</v>
      </c>
      <c r="AN154" s="72">
        <f t="shared" si="26"/>
        <v>15.171524448649397</v>
      </c>
      <c r="AO154" s="72"/>
      <c r="AP154" s="72"/>
      <c r="AQ154" s="72"/>
      <c r="AR154" s="72" t="str">
        <f t="shared" si="18"/>
        <v>41.5594126622298-203.637774467524j</v>
      </c>
      <c r="AS154" s="72">
        <f t="shared" si="27"/>
        <v>46.35438786673997</v>
      </c>
      <c r="AT154" s="72">
        <f t="shared" si="28"/>
        <v>-78.465194812089734</v>
      </c>
      <c r="AU154" s="72"/>
      <c r="AV154" s="72"/>
      <c r="AW154" s="72"/>
      <c r="AX154" s="72" t="str">
        <f t="shared" si="29"/>
        <v>0.596963932152558-58.4597303608864j</v>
      </c>
      <c r="AY154" s="72">
        <f t="shared" si="30"/>
        <v>35.337588997237759</v>
      </c>
      <c r="AZ154" s="72">
        <f t="shared" si="31"/>
        <v>-89.414942134808214</v>
      </c>
      <c r="BA154" s="72">
        <f t="shared" si="19"/>
        <v>90.585057865191786</v>
      </c>
      <c r="BB154" s="72">
        <f t="shared" si="32"/>
        <v>-35.337588997237759</v>
      </c>
      <c r="BC154" s="72">
        <f t="shared" si="33"/>
        <v>-90.585057865191786</v>
      </c>
      <c r="BD154" s="72"/>
      <c r="BE154" s="72"/>
      <c r="BF154" s="56"/>
    </row>
    <row r="155" spans="2:58" s="42" customFormat="1" hidden="1" x14ac:dyDescent="0.3">
      <c r="B155" s="55">
        <v>44</v>
      </c>
      <c r="C155" s="72">
        <f t="shared" si="0"/>
        <v>758.57757502918378</v>
      </c>
      <c r="D155" s="72" t="str">
        <f t="shared" si="20"/>
        <v>4766.28347377929j</v>
      </c>
      <c r="E155" s="72">
        <f t="shared" si="1"/>
        <v>0.99999079296100257</v>
      </c>
      <c r="F155" s="72" t="str">
        <f t="shared" si="2"/>
        <v>-0.00476628347377929j</v>
      </c>
      <c r="G155" s="72" t="str">
        <f t="shared" si="3"/>
        <v>0.999990792961003-0.00476628347377929j</v>
      </c>
      <c r="H155" s="72">
        <f t="shared" si="4"/>
        <v>1.8689670497095179E-5</v>
      </c>
      <c r="I155" s="72">
        <f t="shared" si="5"/>
        <v>-0.27308837338139946</v>
      </c>
      <c r="J155" s="72"/>
      <c r="K155" s="72"/>
      <c r="L155" s="72"/>
      <c r="M155" s="72">
        <f t="shared" si="6"/>
        <v>36.363636363636367</v>
      </c>
      <c r="N155" s="72" t="str">
        <f t="shared" si="7"/>
        <v>1+0.315051337616811j</v>
      </c>
      <c r="O155" s="72" t="str">
        <f t="shared" si="8"/>
        <v>0.992503238809701+0.0238314173688965j</v>
      </c>
      <c r="P155" s="72" t="str">
        <f t="shared" si="21"/>
        <v>36.8941963007364+10.6570647559067j</v>
      </c>
      <c r="Q155" s="72"/>
      <c r="R155" s="72"/>
      <c r="S155" s="72"/>
      <c r="T155" s="72">
        <f t="shared" si="9"/>
        <v>24</v>
      </c>
      <c r="U155" s="72" t="str">
        <f t="shared" si="10"/>
        <v>1+0.000476628347377929j</v>
      </c>
      <c r="V155" s="72" t="str">
        <f t="shared" si="11"/>
        <v>0.992503238809701+0.0238314173688965j</v>
      </c>
      <c r="W155" s="72" t="str">
        <f t="shared" si="22"/>
        <v>24.1676242258457-0.568773619399694j</v>
      </c>
      <c r="X155" s="72"/>
      <c r="Y155" s="72"/>
      <c r="Z155" s="72"/>
      <c r="AA155" s="72" t="str">
        <f t="shared" si="12"/>
        <v>7-29.3729906687633j</v>
      </c>
      <c r="AB155" s="72">
        <f t="shared" si="13"/>
        <v>29.598865277930429</v>
      </c>
      <c r="AC155" s="72">
        <f t="shared" si="14"/>
        <v>-76.595631712458712</v>
      </c>
      <c r="AD155" s="72"/>
      <c r="AE155" s="72" t="str">
        <f t="shared" si="15"/>
        <v>62499.9999999999-0.00186182948194504j</v>
      </c>
      <c r="AF155" s="72" t="str">
        <f t="shared" si="16"/>
        <v>0.242424242424243+5.47094062646845E-09j</v>
      </c>
      <c r="AG155" s="72">
        <f t="shared" si="23"/>
        <v>-12.308479057718852</v>
      </c>
      <c r="AH155" s="72">
        <f t="shared" si="24"/>
        <v>1.2930299574361124E-6</v>
      </c>
      <c r="AI155" s="72"/>
      <c r="AJ155" s="72"/>
      <c r="AK155" s="72"/>
      <c r="AL155" s="72" t="str">
        <f t="shared" si="17"/>
        <v>2.49376395640887+0.70747549455078j</v>
      </c>
      <c r="AM155" s="72">
        <f t="shared" si="25"/>
        <v>8.2732921824783929</v>
      </c>
      <c r="AN155" s="72">
        <f t="shared" si="26"/>
        <v>15.838525797480088</v>
      </c>
      <c r="AO155" s="72"/>
      <c r="AP155" s="72"/>
      <c r="AQ155" s="72"/>
      <c r="AR155" s="72" t="str">
        <f t="shared" si="18"/>
        <v>41.5818554933757-194.688221663708j</v>
      </c>
      <c r="AS155" s="72">
        <f t="shared" si="27"/>
        <v>45.980520639837358</v>
      </c>
      <c r="AT155" s="72">
        <f t="shared" si="28"/>
        <v>-77.943810653245635</v>
      </c>
      <c r="AU155" s="72"/>
      <c r="AV155" s="72"/>
      <c r="AW155" s="72"/>
      <c r="AX155" s="72" t="str">
        <f t="shared" si="29"/>
        <v>0.59338132963334-55.8446497381274j</v>
      </c>
      <c r="AY155" s="72">
        <f t="shared" si="30"/>
        <v>34.940121729933736</v>
      </c>
      <c r="AZ155" s="72">
        <f t="shared" si="31"/>
        <v>-89.391222497102433</v>
      </c>
      <c r="BA155" s="72">
        <f t="shared" si="19"/>
        <v>90.608777502897567</v>
      </c>
      <c r="BB155" s="72">
        <f t="shared" si="32"/>
        <v>-34.940121729933736</v>
      </c>
      <c r="BC155" s="72">
        <f t="shared" si="33"/>
        <v>-90.608777502897567</v>
      </c>
      <c r="BD155" s="72"/>
      <c r="BE155" s="72"/>
      <c r="BF155" s="56"/>
    </row>
    <row r="156" spans="2:58" s="42" customFormat="1" hidden="1" x14ac:dyDescent="0.3">
      <c r="B156" s="55">
        <v>45</v>
      </c>
      <c r="C156" s="72">
        <f t="shared" si="0"/>
        <v>794.32823472428174</v>
      </c>
      <c r="D156" s="72" t="str">
        <f t="shared" si="20"/>
        <v>4990.91149349751j</v>
      </c>
      <c r="E156" s="72">
        <f t="shared" si="1"/>
        <v>0.99998990468248827</v>
      </c>
      <c r="F156" s="72" t="str">
        <f t="shared" si="2"/>
        <v>-0.00499091149349751j</v>
      </c>
      <c r="G156" s="72" t="str">
        <f t="shared" si="3"/>
        <v>0.999989904682488-0.00499091149349751j</v>
      </c>
      <c r="H156" s="72">
        <f t="shared" si="4"/>
        <v>2.0492850878393293E-5</v>
      </c>
      <c r="I156" s="72">
        <f t="shared" si="5"/>
        <v>-0.28595867700245897</v>
      </c>
      <c r="J156" s="72"/>
      <c r="K156" s="72"/>
      <c r="L156" s="72"/>
      <c r="M156" s="72">
        <f t="shared" si="6"/>
        <v>36.363636363636367</v>
      </c>
      <c r="N156" s="72" t="str">
        <f t="shared" si="7"/>
        <v>1+0.329899249720185j</v>
      </c>
      <c r="O156" s="72" t="str">
        <f t="shared" si="8"/>
        <v>0.991779964813145+0.0249545574674876j</v>
      </c>
      <c r="P156" s="72" t="str">
        <f t="shared" si="21"/>
        <v>36.945979999376+11.1661519341749j</v>
      </c>
      <c r="Q156" s="72"/>
      <c r="R156" s="72"/>
      <c r="S156" s="72"/>
      <c r="T156" s="72">
        <f t="shared" si="9"/>
        <v>24</v>
      </c>
      <c r="U156" s="72" t="str">
        <f t="shared" si="10"/>
        <v>1+0.000499091149349751j</v>
      </c>
      <c r="V156" s="72" t="str">
        <f t="shared" si="11"/>
        <v>0.991779964813145+0.0249545574674876j</v>
      </c>
      <c r="W156" s="72" t="str">
        <f t="shared" si="22"/>
        <v>24.1839091072582-0.596423181559855j</v>
      </c>
      <c r="X156" s="72"/>
      <c r="Y156" s="72"/>
      <c r="Z156" s="72"/>
      <c r="AA156" s="72" t="str">
        <f t="shared" si="12"/>
        <v>7-28.0509883179457j</v>
      </c>
      <c r="AB156" s="72">
        <f t="shared" si="13"/>
        <v>29.221324751922566</v>
      </c>
      <c r="AC156" s="72">
        <f t="shared" si="14"/>
        <v>-75.988264236427327</v>
      </c>
      <c r="AD156" s="72"/>
      <c r="AE156" s="72" t="str">
        <f t="shared" si="15"/>
        <v>62499.9999999999-0.00194957480214746j</v>
      </c>
      <c r="AF156" s="72" t="str">
        <f t="shared" si="16"/>
        <v>0.242424242424243+5.72877811466656E-09j</v>
      </c>
      <c r="AG156" s="72">
        <f t="shared" si="23"/>
        <v>-12.30847905771885</v>
      </c>
      <c r="AH156" s="72">
        <f t="shared" si="24"/>
        <v>1.3539685819163865E-6</v>
      </c>
      <c r="AI156" s="72"/>
      <c r="AJ156" s="72"/>
      <c r="AK156" s="72"/>
      <c r="AL156" s="72" t="str">
        <f t="shared" si="17"/>
        <v>2.49759019984524+0.741261043717312j</v>
      </c>
      <c r="AM156" s="72">
        <f t="shared" si="25"/>
        <v>8.3170502718310999</v>
      </c>
      <c r="AN156" s="72">
        <f t="shared" si="26"/>
        <v>16.530388393575755</v>
      </c>
      <c r="AO156" s="72"/>
      <c r="AP156" s="72"/>
      <c r="AQ156" s="72"/>
      <c r="AR156" s="72" t="str">
        <f t="shared" si="18"/>
        <v>41.6064873223582-186.152048322483j</v>
      </c>
      <c r="AS156" s="72">
        <f t="shared" si="27"/>
        <v>45.609066816120311</v>
      </c>
      <c r="AT156" s="72">
        <f t="shared" si="28"/>
        <v>-77.401004115413002</v>
      </c>
      <c r="AU156" s="72"/>
      <c r="AV156" s="72"/>
      <c r="AW156" s="72"/>
      <c r="AX156" s="72" t="str">
        <f t="shared" si="29"/>
        <v>0.589487087797546-53.3478771025542j</v>
      </c>
      <c r="AY156" s="72">
        <f t="shared" si="30"/>
        <v>34.542873079887435</v>
      </c>
      <c r="AZ156" s="72">
        <f t="shared" si="31"/>
        <v>-89.366914870842137</v>
      </c>
      <c r="BA156" s="72">
        <f t="shared" si="19"/>
        <v>90.633085129157863</v>
      </c>
      <c r="BB156" s="72">
        <f t="shared" si="32"/>
        <v>-34.542873079887435</v>
      </c>
      <c r="BC156" s="72">
        <f t="shared" si="33"/>
        <v>-90.633085129157863</v>
      </c>
      <c r="BD156" s="72"/>
      <c r="BE156" s="72"/>
      <c r="BF156" s="56"/>
    </row>
    <row r="157" spans="2:58" s="42" customFormat="1" hidden="1" x14ac:dyDescent="0.3">
      <c r="B157" s="55">
        <v>46</v>
      </c>
      <c r="C157" s="72">
        <f t="shared" si="0"/>
        <v>831.76377110267106</v>
      </c>
      <c r="D157" s="72" t="str">
        <f t="shared" si="20"/>
        <v>5226.12590563659j</v>
      </c>
      <c r="E157" s="72">
        <f t="shared" si="1"/>
        <v>0.99998893070446526</v>
      </c>
      <c r="F157" s="72" t="str">
        <f t="shared" si="2"/>
        <v>-0.00522612590563659j</v>
      </c>
      <c r="G157" s="72" t="str">
        <f t="shared" si="3"/>
        <v>0.999988930704465-0.00522612590563659j</v>
      </c>
      <c r="H157" s="72">
        <f t="shared" si="4"/>
        <v>2.2470005873890397E-5</v>
      </c>
      <c r="I157" s="72">
        <f t="shared" si="5"/>
        <v>-0.29943554602685801</v>
      </c>
      <c r="J157" s="72"/>
      <c r="K157" s="72"/>
      <c r="L157" s="72"/>
      <c r="M157" s="72">
        <f t="shared" si="6"/>
        <v>36.363636363636367</v>
      </c>
      <c r="N157" s="72" t="str">
        <f t="shared" si="7"/>
        <v>1+0.345446922362579j</v>
      </c>
      <c r="O157" s="72" t="str">
        <f t="shared" si="8"/>
        <v>0.990986910646083+0.026130629528183j</v>
      </c>
      <c r="P157" s="72" t="str">
        <f t="shared" si="21"/>
        <v>37.0028816212695+11.700253103293j</v>
      </c>
      <c r="Q157" s="72"/>
      <c r="R157" s="72"/>
      <c r="S157" s="72"/>
      <c r="T157" s="72">
        <f t="shared" si="9"/>
        <v>24</v>
      </c>
      <c r="U157" s="72" t="str">
        <f t="shared" si="10"/>
        <v>1+0.000522612590563659j</v>
      </c>
      <c r="V157" s="72" t="str">
        <f t="shared" si="11"/>
        <v>0.990986910646083+0.026130629528183j</v>
      </c>
      <c r="W157" s="72" t="str">
        <f t="shared" si="22"/>
        <v>24.2017880922074-0.625502970548227j</v>
      </c>
      <c r="X157" s="72"/>
      <c r="Y157" s="72"/>
      <c r="Z157" s="72"/>
      <c r="AA157" s="72" t="str">
        <f t="shared" si="12"/>
        <v>7-26.7884858742122j</v>
      </c>
      <c r="AB157" s="72">
        <f t="shared" si="13"/>
        <v>28.845818307730053</v>
      </c>
      <c r="AC157" s="72">
        <f t="shared" si="14"/>
        <v>-75.355700094472837</v>
      </c>
      <c r="AD157" s="72"/>
      <c r="AE157" s="72" t="str">
        <f t="shared" si="15"/>
        <v>62499.9999999999-0.00204145543188929j</v>
      </c>
      <c r="AF157" s="72" t="str">
        <f t="shared" si="16"/>
        <v>0.242424242424243+5.99876710931657E-09j</v>
      </c>
      <c r="AG157" s="72">
        <f t="shared" si="23"/>
        <v>-12.30847905771885</v>
      </c>
      <c r="AH157" s="72">
        <f t="shared" si="24"/>
        <v>1.4177791552886422E-6</v>
      </c>
      <c r="AI157" s="72"/>
      <c r="AJ157" s="72"/>
      <c r="AK157" s="72"/>
      <c r="AL157" s="72" t="str">
        <f t="shared" si="17"/>
        <v>2.50179428393659+0.776705076326888j</v>
      </c>
      <c r="AM157" s="72">
        <f t="shared" si="25"/>
        <v>8.3646624568707875</v>
      </c>
      <c r="AN157" s="72">
        <f t="shared" si="26"/>
        <v>17.247437068713737</v>
      </c>
      <c r="AO157" s="72"/>
      <c r="AP157" s="72"/>
      <c r="AQ157" s="72"/>
      <c r="AR157" s="72" t="str">
        <f t="shared" si="18"/>
        <v>41.6335241743204-178.011211487768j</v>
      </c>
      <c r="AS157" s="72">
        <f t="shared" si="27"/>
        <v>45.240238813188405</v>
      </c>
      <c r="AT157" s="72">
        <f t="shared" si="28"/>
        <v>-76.836196873680763</v>
      </c>
      <c r="AU157" s="72"/>
      <c r="AV157" s="72"/>
      <c r="AW157" s="72"/>
      <c r="AX157" s="72" t="str">
        <f t="shared" si="29"/>
        <v>0.585257463939308-50.9640971057681j</v>
      </c>
      <c r="AY157" s="72">
        <f t="shared" si="30"/>
        <v>34.145859382421058</v>
      </c>
      <c r="AZ157" s="72">
        <f t="shared" si="31"/>
        <v>-89.342060183964122</v>
      </c>
      <c r="BA157" s="72">
        <f t="shared" si="19"/>
        <v>90.657939816035878</v>
      </c>
      <c r="BB157" s="72">
        <f t="shared" si="32"/>
        <v>-34.145859382421058</v>
      </c>
      <c r="BC157" s="72">
        <f t="shared" si="33"/>
        <v>-90.657939816035878</v>
      </c>
      <c r="BD157" s="72"/>
      <c r="BE157" s="72"/>
      <c r="BF157" s="56"/>
    </row>
    <row r="158" spans="2:58" s="42" customFormat="1" hidden="1" x14ac:dyDescent="0.3">
      <c r="B158" s="55">
        <v>47</v>
      </c>
      <c r="C158" s="72">
        <f t="shared" si="0"/>
        <v>870.9635899560808</v>
      </c>
      <c r="D158" s="72" t="str">
        <f t="shared" si="20"/>
        <v>5472.42563150043j</v>
      </c>
      <c r="E158" s="72">
        <f t="shared" si="1"/>
        <v>0.99998786275879958</v>
      </c>
      <c r="F158" s="72" t="str">
        <f t="shared" si="2"/>
        <v>-0.00547242563150043j</v>
      </c>
      <c r="G158" s="72" t="str">
        <f t="shared" si="3"/>
        <v>0.9999878627588-0.00547242563150043j</v>
      </c>
      <c r="H158" s="72">
        <f t="shared" si="4"/>
        <v>2.4637921656620006E-5</v>
      </c>
      <c r="I158" s="72">
        <f t="shared" si="5"/>
        <v>-0.31354756799108985</v>
      </c>
      <c r="J158" s="72"/>
      <c r="K158" s="72"/>
      <c r="L158" s="72"/>
      <c r="M158" s="72">
        <f t="shared" si="6"/>
        <v>36.363636363636367</v>
      </c>
      <c r="N158" s="72" t="str">
        <f t="shared" si="7"/>
        <v>1+0.361727334242178j</v>
      </c>
      <c r="O158" s="72" t="str">
        <f t="shared" si="8"/>
        <v>0.99011734404354+0.0273621281575022j</v>
      </c>
      <c r="P158" s="72" t="str">
        <f t="shared" si="21"/>
        <v>37.0654200230935+12.2607007596796j</v>
      </c>
      <c r="Q158" s="72"/>
      <c r="R158" s="72"/>
      <c r="S158" s="72"/>
      <c r="T158" s="72">
        <f t="shared" si="9"/>
        <v>24</v>
      </c>
      <c r="U158" s="72" t="str">
        <f t="shared" si="10"/>
        <v>1+0.000547242563150043j</v>
      </c>
      <c r="V158" s="72" t="str">
        <f t="shared" si="11"/>
        <v>0.99011734404354+0.0273621281575022j</v>
      </c>
      <c r="W158" s="72" t="str">
        <f t="shared" si="22"/>
        <v>24.2214196712316-0.656099776045046j</v>
      </c>
      <c r="X158" s="72"/>
      <c r="Y158" s="72"/>
      <c r="Z158" s="72"/>
      <c r="AA158" s="72" t="str">
        <f t="shared" si="12"/>
        <v>7-25.5828054006126j</v>
      </c>
      <c r="AB158" s="72">
        <f t="shared" si="13"/>
        <v>28.472517130372236</v>
      </c>
      <c r="AC158" s="72">
        <f t="shared" si="14"/>
        <v>-74.697215394562392</v>
      </c>
      <c r="AD158" s="72"/>
      <c r="AE158" s="72" t="str">
        <f t="shared" si="15"/>
        <v>62499.9999999999-0.00213766626230485j</v>
      </c>
      <c r="AF158" s="72" t="str">
        <f t="shared" si="16"/>
        <v>0.242424242424243+6.28148029327413E-09j</v>
      </c>
      <c r="AG158" s="72">
        <f t="shared" si="23"/>
        <v>-12.30847905771885</v>
      </c>
      <c r="AH158" s="72">
        <f t="shared" si="24"/>
        <v>1.4845970283342216E-6</v>
      </c>
      <c r="AI158" s="72"/>
      <c r="AJ158" s="72"/>
      <c r="AK158" s="72"/>
      <c r="AL158" s="72" t="str">
        <f t="shared" si="17"/>
        <v>2.50641444988674+0.813895708096383j</v>
      </c>
      <c r="AM158" s="72">
        <f t="shared" si="25"/>
        <v>8.4164345988254698</v>
      </c>
      <c r="AN158" s="72">
        <f t="shared" si="26"/>
        <v>17.989915088496087</v>
      </c>
      <c r="AO158" s="72"/>
      <c r="AP158" s="72"/>
      <c r="AQ158" s="72"/>
      <c r="AR158" s="72" t="str">
        <f t="shared" si="18"/>
        <v>41.6632039035117-170.24851648628j</v>
      </c>
      <c r="AS158" s="72">
        <f t="shared" si="27"/>
        <v>44.874265824022608</v>
      </c>
      <c r="AT158" s="72">
        <f t="shared" si="28"/>
        <v>-76.24883881497739</v>
      </c>
      <c r="AU158" s="72"/>
      <c r="AV158" s="72"/>
      <c r="AW158" s="72"/>
      <c r="AX158" s="72" t="str">
        <f t="shared" si="29"/>
        <v>0.580667541207979-48.6882317380977j</v>
      </c>
      <c r="AY158" s="72">
        <f t="shared" si="30"/>
        <v>33.749097717734067</v>
      </c>
      <c r="AZ158" s="72">
        <f t="shared" si="31"/>
        <v>-89.31670917222614</v>
      </c>
      <c r="BA158" s="72">
        <f t="shared" si="19"/>
        <v>90.68329082777386</v>
      </c>
      <c r="BB158" s="72">
        <f t="shared" si="32"/>
        <v>-33.749097717734067</v>
      </c>
      <c r="BC158" s="72">
        <f t="shared" si="33"/>
        <v>-90.68329082777386</v>
      </c>
      <c r="BD158" s="72"/>
      <c r="BE158" s="72"/>
      <c r="BF158" s="56"/>
    </row>
    <row r="159" spans="2:58" s="42" customFormat="1" hidden="1" x14ac:dyDescent="0.3">
      <c r="B159" s="55">
        <v>48</v>
      </c>
      <c r="C159" s="72">
        <f t="shared" si="0"/>
        <v>912.01083935590987</v>
      </c>
      <c r="D159" s="72" t="str">
        <f t="shared" si="20"/>
        <v>5730.33310582957j</v>
      </c>
      <c r="E159" s="72">
        <f t="shared" si="1"/>
        <v>0.99998669177966237</v>
      </c>
      <c r="F159" s="72" t="str">
        <f t="shared" si="2"/>
        <v>-0.00573033310582957j</v>
      </c>
      <c r="G159" s="72" t="str">
        <f t="shared" si="3"/>
        <v>0.999986691779662-0.00573033310582957j</v>
      </c>
      <c r="H159" s="72">
        <f t="shared" si="4"/>
        <v>2.7015004171873531E-5</v>
      </c>
      <c r="I159" s="72">
        <f t="shared" si="5"/>
        <v>-0.32832467786735958</v>
      </c>
      <c r="J159" s="72"/>
      <c r="K159" s="72"/>
      <c r="L159" s="72"/>
      <c r="M159" s="72">
        <f t="shared" si="6"/>
        <v>36.363636363636367</v>
      </c>
      <c r="N159" s="72" t="str">
        <f t="shared" si="7"/>
        <v>1+0.378775018295334j</v>
      </c>
      <c r="O159" s="72" t="str">
        <f t="shared" si="8"/>
        <v>0.989163883223757+0.0286516655291479j</v>
      </c>
      <c r="P159" s="72" t="str">
        <f t="shared" si="21"/>
        <v>37.1341693325684+12.848913557256j</v>
      </c>
      <c r="Q159" s="72"/>
      <c r="R159" s="72"/>
      <c r="S159" s="72"/>
      <c r="T159" s="72">
        <f t="shared" si="9"/>
        <v>24</v>
      </c>
      <c r="U159" s="72" t="str">
        <f t="shared" si="10"/>
        <v>1+0.000573033310582957j</v>
      </c>
      <c r="V159" s="72" t="str">
        <f t="shared" si="11"/>
        <v>0.989163883223757+0.0286516655291479j</v>
      </c>
      <c r="W159" s="72" t="str">
        <f t="shared" si="22"/>
        <v>24.2429785908881-0.688307494955734j</v>
      </c>
      <c r="X159" s="72"/>
      <c r="Y159" s="72"/>
      <c r="Z159" s="72"/>
      <c r="AA159" s="72" t="str">
        <f t="shared" si="12"/>
        <v>7-24.4313894872142j</v>
      </c>
      <c r="AB159" s="72">
        <f t="shared" si="13"/>
        <v>28.101604381393052</v>
      </c>
      <c r="AC159" s="72">
        <f t="shared" si="14"/>
        <v>-74.012110337267529</v>
      </c>
      <c r="AD159" s="72"/>
      <c r="AE159" s="72" t="str">
        <f t="shared" si="15"/>
        <v>62499.9999999999-0.00223841136946467j</v>
      </c>
      <c r="AF159" s="72" t="str">
        <f t="shared" si="16"/>
        <v>0.242424242424243+6.57751733910648E-09j</v>
      </c>
      <c r="AG159" s="72">
        <f t="shared" si="23"/>
        <v>-12.30847905771885</v>
      </c>
      <c r="AH159" s="72">
        <f t="shared" si="24"/>
        <v>1.5545639307202941E-6</v>
      </c>
      <c r="AI159" s="72"/>
      <c r="AJ159" s="72"/>
      <c r="AK159" s="72"/>
      <c r="AL159" s="72" t="str">
        <f t="shared" si="17"/>
        <v>2.51149299958746+0.852926719580958j</v>
      </c>
      <c r="AM159" s="72">
        <f t="shared" si="25"/>
        <v>8.4726910683624457</v>
      </c>
      <c r="AN159" s="72">
        <f t="shared" si="26"/>
        <v>18.757971939973341</v>
      </c>
      <c r="AO159" s="72"/>
      <c r="AP159" s="72"/>
      <c r="AQ159" s="72"/>
      <c r="AR159" s="72" t="str">
        <f t="shared" si="18"/>
        <v>41.695788502055-162.847581982028j</v>
      </c>
      <c r="AS159" s="72">
        <f t="shared" si="27"/>
        <v>44.511394802522602</v>
      </c>
      <c r="AT159" s="72">
        <f t="shared" si="28"/>
        <v>-75.638415657065494</v>
      </c>
      <c r="AU159" s="72"/>
      <c r="AV159" s="72"/>
      <c r="AW159" s="72"/>
      <c r="AX159" s="72" t="str">
        <f t="shared" si="29"/>
        <v>0.575691295072485-46.5154293313457j</v>
      </c>
      <c r="AY159" s="72">
        <f t="shared" si="30"/>
        <v>33.352605851458136</v>
      </c>
      <c r="AZ159" s="72">
        <f t="shared" si="31"/>
        <v>-89.290923506322443</v>
      </c>
      <c r="BA159" s="72">
        <f t="shared" si="19"/>
        <v>90.709076493677557</v>
      </c>
      <c r="BB159" s="72">
        <f t="shared" si="32"/>
        <v>-33.352605851458136</v>
      </c>
      <c r="BC159" s="72">
        <f t="shared" si="33"/>
        <v>-90.709076493677557</v>
      </c>
      <c r="BD159" s="72"/>
      <c r="BE159" s="72"/>
      <c r="BF159" s="56"/>
    </row>
    <row r="160" spans="2:58" s="42" customFormat="1" hidden="1" x14ac:dyDescent="0.3">
      <c r="B160" s="55">
        <v>49</v>
      </c>
      <c r="C160" s="72">
        <f t="shared" si="0"/>
        <v>954.99258602143584</v>
      </c>
      <c r="D160" s="72" t="str">
        <f t="shared" si="20"/>
        <v>6000.39538495532j</v>
      </c>
      <c r="E160" s="72">
        <f t="shared" si="1"/>
        <v>0.99998540782657031</v>
      </c>
      <c r="F160" s="72" t="str">
        <f t="shared" si="2"/>
        <v>-0.00600039538495532j</v>
      </c>
      <c r="G160" s="72" t="str">
        <f t="shared" si="3"/>
        <v>0.99998540782657-0.00600039538495532j</v>
      </c>
      <c r="H160" s="72">
        <f t="shared" si="4"/>
        <v>2.9621435525019521E-5</v>
      </c>
      <c r="I160" s="72">
        <f t="shared" si="5"/>
        <v>-0.34379822158799056</v>
      </c>
      <c r="J160" s="72"/>
      <c r="K160" s="72"/>
      <c r="L160" s="72"/>
      <c r="M160" s="72">
        <f t="shared" si="6"/>
        <v>36.363636363636367</v>
      </c>
      <c r="N160" s="72" t="str">
        <f t="shared" si="7"/>
        <v>1+0.396626134945547j</v>
      </c>
      <c r="O160" s="72" t="str">
        <f t="shared" si="8"/>
        <v>0.988118434223988+0.0300019769247766j</v>
      </c>
      <c r="P160" s="72" t="str">
        <f t="shared" si="21"/>
        <v>37.2097653801549+13.4664039858873j</v>
      </c>
      <c r="Q160" s="72"/>
      <c r="R160" s="72"/>
      <c r="S160" s="72"/>
      <c r="T160" s="72">
        <f t="shared" si="9"/>
        <v>24</v>
      </c>
      <c r="U160" s="72" t="str">
        <f t="shared" si="10"/>
        <v>1+0.000600039538495532j</v>
      </c>
      <c r="V160" s="72" t="str">
        <f t="shared" si="11"/>
        <v>0.988118434223988+0.0300019769247766j</v>
      </c>
      <c r="W160" s="72" t="str">
        <f t="shared" si="22"/>
        <v>24.266657622353-0.722227952020603j</v>
      </c>
      <c r="X160" s="72"/>
      <c r="Y160" s="72"/>
      <c r="Z160" s="72"/>
      <c r="AA160" s="72" t="str">
        <f t="shared" si="12"/>
        <v>7-23.3317958264916j</v>
      </c>
      <c r="AB160" s="72">
        <f t="shared" si="13"/>
        <v>27.733275587706231</v>
      </c>
      <c r="AC160" s="72">
        <f t="shared" si="14"/>
        <v>-73.299716602430252</v>
      </c>
      <c r="AD160" s="72"/>
      <c r="AE160" s="72" t="str">
        <f t="shared" si="15"/>
        <v>62499.9999999999-0.00234390444724817j</v>
      </c>
      <c r="AF160" s="72" t="str">
        <f t="shared" si="16"/>
        <v>0.242424242424243+6.8875061810782E-09j</v>
      </c>
      <c r="AG160" s="72">
        <f t="shared" si="23"/>
        <v>-12.30847905771885</v>
      </c>
      <c r="AH160" s="72">
        <f t="shared" si="24"/>
        <v>1.6278282716274444E-6</v>
      </c>
      <c r="AI160" s="72"/>
      <c r="AJ160" s="72"/>
      <c r="AK160" s="72"/>
      <c r="AL160" s="72" t="str">
        <f t="shared" si="17"/>
        <v>2.51707676560655+0.893898056969269j</v>
      </c>
      <c r="AM160" s="72">
        <f t="shared" si="25"/>
        <v>8.5337749282940649</v>
      </c>
      <c r="AN160" s="72">
        <f t="shared" si="26"/>
        <v>19.551650411448296</v>
      </c>
      <c r="AO160" s="72"/>
      <c r="AP160" s="72"/>
      <c r="AQ160" s="72"/>
      <c r="AR160" s="72" t="str">
        <f t="shared" si="18"/>
        <v>41.7315666734259-155.792807005347j</v>
      </c>
      <c r="AS160" s="72">
        <f t="shared" si="27"/>
        <v>44.151891449131512</v>
      </c>
      <c r="AT160" s="72">
        <f t="shared" si="28"/>
        <v>-75.004457445196721</v>
      </c>
      <c r="AU160" s="72"/>
      <c r="AV160" s="72"/>
      <c r="AW160" s="72"/>
      <c r="AX160" s="72" t="str">
        <f t="shared" si="29"/>
        <v>0.570301690141441-44.4410540328639j</v>
      </c>
      <c r="AY160" s="72">
        <f t="shared" si="30"/>
        <v>32.956402152700825</v>
      </c>
      <c r="AZ160" s="72">
        <f t="shared" si="31"/>
        <v>-89.264776970402977</v>
      </c>
      <c r="BA160" s="72">
        <f t="shared" si="19"/>
        <v>90.735223029597023</v>
      </c>
      <c r="BB160" s="72">
        <f t="shared" si="32"/>
        <v>-32.956402152700825</v>
      </c>
      <c r="BC160" s="72">
        <f t="shared" si="33"/>
        <v>-90.735223029597023</v>
      </c>
      <c r="BD160" s="72"/>
      <c r="BE160" s="72"/>
      <c r="BF160" s="56"/>
    </row>
    <row r="161" spans="2:58" s="42" customFormat="1" hidden="1" x14ac:dyDescent="0.3">
      <c r="B161" s="55">
        <v>50</v>
      </c>
      <c r="C161" s="72">
        <f t="shared" si="0"/>
        <v>1000</v>
      </c>
      <c r="D161" s="72" t="str">
        <f t="shared" si="20"/>
        <v>6283.18530717959j</v>
      </c>
      <c r="E161" s="72">
        <f t="shared" si="1"/>
        <v>0.99998399999999998</v>
      </c>
      <c r="F161" s="72" t="str">
        <f t="shared" si="2"/>
        <v>-0.00628318530717959j</v>
      </c>
      <c r="G161" s="72" t="str">
        <f t="shared" si="3"/>
        <v>0.999984-0.00628318530717959j</v>
      </c>
      <c r="H161" s="72">
        <f t="shared" si="4"/>
        <v>3.247934533237937E-5</v>
      </c>
      <c r="I161" s="72">
        <f t="shared" si="5"/>
        <v>-0.36000102256686728</v>
      </c>
      <c r="J161" s="72"/>
      <c r="K161" s="72"/>
      <c r="L161" s="72"/>
      <c r="M161" s="72">
        <f t="shared" si="6"/>
        <v>36.363636363636367</v>
      </c>
      <c r="N161" s="72" t="str">
        <f t="shared" si="7"/>
        <v>1+0.415318548804571j</v>
      </c>
      <c r="O161" s="72" t="str">
        <f t="shared" si="8"/>
        <v>0.986972122190562+0.031415926535898j</v>
      </c>
      <c r="P161" s="72" t="str">
        <f t="shared" si="21"/>
        <v>37.2929129883305+14.1147869892538j</v>
      </c>
      <c r="Q161" s="72"/>
      <c r="R161" s="72"/>
      <c r="S161" s="72"/>
      <c r="T161" s="72">
        <f t="shared" si="9"/>
        <v>24</v>
      </c>
      <c r="U161" s="72" t="str">
        <f t="shared" si="10"/>
        <v>1+0.000628318530717959j</v>
      </c>
      <c r="V161" s="72" t="str">
        <f t="shared" si="11"/>
        <v>0.986972122190562+0.031415926535898j</v>
      </c>
      <c r="W161" s="72" t="str">
        <f t="shared" si="22"/>
        <v>24.292669542779-0.7579718415138j</v>
      </c>
      <c r="X161" s="72"/>
      <c r="Y161" s="72"/>
      <c r="Z161" s="72"/>
      <c r="AA161" s="72" t="str">
        <f t="shared" si="12"/>
        <v>7-22.2816920328653j</v>
      </c>
      <c r="AB161" s="72">
        <f t="shared" si="13"/>
        <v>27.367738954285961</v>
      </c>
      <c r="AC161" s="72">
        <f t="shared" si="14"/>
        <v>-72.559405509488101</v>
      </c>
      <c r="AD161" s="72"/>
      <c r="AE161" s="72" t="str">
        <f t="shared" si="15"/>
        <v>62499.9999999999-0.00245436926061702j</v>
      </c>
      <c r="AF161" s="72" t="str">
        <f t="shared" si="16"/>
        <v>0.242424242424243+7.212104347084E-09j</v>
      </c>
      <c r="AG161" s="72">
        <f t="shared" si="23"/>
        <v>-12.30847905771885</v>
      </c>
      <c r="AH161" s="72">
        <f t="shared" si="24"/>
        <v>1.7045454545454484E-6</v>
      </c>
      <c r="AI161" s="72"/>
      <c r="AJ161" s="72"/>
      <c r="AK161" s="72"/>
      <c r="AL161" s="72" t="str">
        <f t="shared" si="17"/>
        <v>2.52321764336646+0.936916393705544j</v>
      </c>
      <c r="AM161" s="72">
        <f t="shared" si="25"/>
        <v>8.600047961498797</v>
      </c>
      <c r="AN161" s="72">
        <f t="shared" si="26"/>
        <v>20.370873071171662</v>
      </c>
      <c r="AO161" s="72"/>
      <c r="AP161" s="72"/>
      <c r="AQ161" s="72"/>
      <c r="AR161" s="72" t="str">
        <f t="shared" si="18"/>
        <v>41.7708567049641-149.069339929765j</v>
      </c>
      <c r="AS161" s="72">
        <f t="shared" si="27"/>
        <v>43.796041185938662</v>
      </c>
      <c r="AT161" s="72">
        <f t="shared" si="28"/>
        <v>-74.346547965551579</v>
      </c>
      <c r="AU161" s="72"/>
      <c r="AV161" s="72"/>
      <c r="AW161" s="72"/>
      <c r="AX161" s="72" t="str">
        <f t="shared" si="29"/>
        <v>0.564470812022947-42.4606757317369j</v>
      </c>
      <c r="AY161" s="72">
        <f t="shared" si="30"/>
        <v>32.5605054863926</v>
      </c>
      <c r="AZ161" s="72">
        <f t="shared" si="31"/>
        <v>-89.23835667752364</v>
      </c>
      <c r="BA161" s="72">
        <f t="shared" si="19"/>
        <v>90.76164332247636</v>
      </c>
      <c r="BB161" s="72">
        <f t="shared" si="32"/>
        <v>-32.5605054863926</v>
      </c>
      <c r="BC161" s="72">
        <f t="shared" si="33"/>
        <v>-90.76164332247636</v>
      </c>
      <c r="BD161" s="72"/>
      <c r="BE161" s="72"/>
      <c r="BF161" s="56"/>
    </row>
    <row r="162" spans="2:58" s="42" customFormat="1" hidden="1" x14ac:dyDescent="0.3">
      <c r="B162" s="55">
        <v>51</v>
      </c>
      <c r="C162" s="72">
        <f t="shared" si="0"/>
        <v>1047.1285480509</v>
      </c>
      <c r="D162" s="72" t="str">
        <f t="shared" si="20"/>
        <v>6579.30270784171j</v>
      </c>
      <c r="E162" s="72">
        <f t="shared" si="1"/>
        <v>0.99998245634886174</v>
      </c>
      <c r="F162" s="72" t="str">
        <f t="shared" si="2"/>
        <v>-0.00657930270784171j</v>
      </c>
      <c r="G162" s="72" t="str">
        <f t="shared" si="3"/>
        <v>0.999982456348862-0.00657930270784171j</v>
      </c>
      <c r="H162" s="72">
        <f t="shared" si="4"/>
        <v>3.5612998747525692E-5</v>
      </c>
      <c r="I162" s="72">
        <f t="shared" si="5"/>
        <v>-0.37696745135962567</v>
      </c>
      <c r="J162" s="72"/>
      <c r="K162" s="72"/>
      <c r="L162" s="72"/>
      <c r="M162" s="72">
        <f t="shared" si="6"/>
        <v>36.363636363636367</v>
      </c>
      <c r="N162" s="72" t="str">
        <f t="shared" si="7"/>
        <v>1+0.434891908988337j</v>
      </c>
      <c r="O162" s="72" t="str">
        <f t="shared" si="8"/>
        <v>0.985715216039934+0.0328965135392086j</v>
      </c>
      <c r="P162" s="72" t="str">
        <f t="shared" si="21"/>
        <v>37.3843942540069+14.7957896630629j</v>
      </c>
      <c r="Q162" s="72"/>
      <c r="R162" s="72"/>
      <c r="S162" s="72"/>
      <c r="T162" s="72">
        <f t="shared" si="9"/>
        <v>24</v>
      </c>
      <c r="U162" s="72" t="str">
        <f t="shared" si="10"/>
        <v>1+0.000657930270784171j</v>
      </c>
      <c r="V162" s="72" t="str">
        <f t="shared" si="11"/>
        <v>0.985715216039934+0.0328965135392086j</v>
      </c>
      <c r="W162" s="72" t="str">
        <f t="shared" si="22"/>
        <v>24.3212493589925-0.795659810833202j</v>
      </c>
      <c r="X162" s="72"/>
      <c r="Y162" s="72"/>
      <c r="Z162" s="72"/>
      <c r="AA162" s="72" t="str">
        <f t="shared" si="12"/>
        <v>7-21.2788506953994j</v>
      </c>
      <c r="AB162" s="72">
        <f t="shared" si="13"/>
        <v>27.005215580911454</v>
      </c>
      <c r="AC162" s="72">
        <f t="shared" si="14"/>
        <v>-71.790596957650692</v>
      </c>
      <c r="AD162" s="72"/>
      <c r="AE162" s="72" t="str">
        <f t="shared" si="15"/>
        <v>62499.9999999999-0.00257004012025066j</v>
      </c>
      <c r="AF162" s="72" t="str">
        <f t="shared" si="16"/>
        <v>0.242424242424242+7.55200035335365E-09j</v>
      </c>
      <c r="AG162" s="72">
        <f t="shared" si="23"/>
        <v>-12.308479057718888</v>
      </c>
      <c r="AH162" s="72">
        <f t="shared" si="24"/>
        <v>1.7848782069049431E-6</v>
      </c>
      <c r="AI162" s="72"/>
      <c r="AJ162" s="72"/>
      <c r="AK162" s="72"/>
      <c r="AL162" s="72" t="str">
        <f t="shared" si="17"/>
        <v>2.52997319526059+0.982095762006742j</v>
      </c>
      <c r="AM162" s="72">
        <f t="shared" si="25"/>
        <v>8.671890526593879</v>
      </c>
      <c r="AN162" s="72">
        <f t="shared" si="26"/>
        <v>21.215428286607644</v>
      </c>
      <c r="AO162" s="72"/>
      <c r="AP162" s="72"/>
      <c r="AQ162" s="72"/>
      <c r="AR162" s="72" t="str">
        <f t="shared" si="18"/>
        <v>41.814009678939-142.66304938234j</v>
      </c>
      <c r="AS162" s="72">
        <f t="shared" si="27"/>
        <v>43.444150109508456</v>
      </c>
      <c r="AT162" s="72">
        <f t="shared" si="28"/>
        <v>-73.664335104121264</v>
      </c>
      <c r="AU162" s="72"/>
      <c r="AV162" s="72"/>
      <c r="AW162" s="72"/>
      <c r="AX162" s="72" t="str">
        <f t="shared" si="29"/>
        <v>0.55817003905095-40.5700604198494j</v>
      </c>
      <c r="AY162" s="72">
        <f t="shared" si="30"/>
        <v>32.164935076738601</v>
      </c>
      <c r="AZ162" s="72">
        <f t="shared" si="31"/>
        <v>-89.21176430271548</v>
      </c>
      <c r="BA162" s="72">
        <f t="shared" si="19"/>
        <v>90.78823569728452</v>
      </c>
      <c r="BB162" s="72">
        <f t="shared" si="32"/>
        <v>-32.164935076738601</v>
      </c>
      <c r="BC162" s="72">
        <f t="shared" si="33"/>
        <v>-90.78823569728452</v>
      </c>
      <c r="BD162" s="72"/>
      <c r="BE162" s="72"/>
      <c r="BF162" s="56"/>
    </row>
    <row r="163" spans="2:58" s="42" customFormat="1" hidden="1" x14ac:dyDescent="0.3">
      <c r="B163" s="55">
        <v>52</v>
      </c>
      <c r="C163" s="72">
        <f t="shared" si="0"/>
        <v>1096.4781961431854</v>
      </c>
      <c r="D163" s="72" t="str">
        <f t="shared" si="20"/>
        <v>6889.37569164964j</v>
      </c>
      <c r="E163" s="72">
        <f t="shared" si="1"/>
        <v>0.9999807637690461</v>
      </c>
      <c r="F163" s="72" t="str">
        <f t="shared" si="2"/>
        <v>-0.00688937569164964j</v>
      </c>
      <c r="G163" s="72" t="str">
        <f t="shared" si="3"/>
        <v>0.999980763769046-0.00688937569164964j</v>
      </c>
      <c r="H163" s="72">
        <f t="shared" si="4"/>
        <v>3.9049002576372795E-5</v>
      </c>
      <c r="I163" s="72">
        <f t="shared" si="5"/>
        <v>-0.39473349861107188</v>
      </c>
      <c r="J163" s="72"/>
      <c r="K163" s="72"/>
      <c r="L163" s="72"/>
      <c r="M163" s="72">
        <f t="shared" si="6"/>
        <v>36.363636363636367</v>
      </c>
      <c r="N163" s="72" t="str">
        <f t="shared" si="7"/>
        <v>1+0.455387733218041j</v>
      </c>
      <c r="O163" s="72" t="str">
        <f t="shared" si="8"/>
        <v>0.984337045851171+0.0344468784582482j</v>
      </c>
      <c r="P163" s="72" t="str">
        <f t="shared" si="21"/>
        <v>37.4850779850658+15.5112621984569j</v>
      </c>
      <c r="Q163" s="72"/>
      <c r="R163" s="72"/>
      <c r="S163" s="72"/>
      <c r="T163" s="72">
        <f t="shared" si="9"/>
        <v>24</v>
      </c>
      <c r="U163" s="72" t="str">
        <f t="shared" si="10"/>
        <v>1+0.000688937569164964j</v>
      </c>
      <c r="V163" s="72" t="str">
        <f t="shared" si="11"/>
        <v>0.984337045851171+0.0344468784582482j</v>
      </c>
      <c r="W163" s="72" t="str">
        <f t="shared" si="22"/>
        <v>24.3526568079576-0.83542371081655j</v>
      </c>
      <c r="X163" s="72"/>
      <c r="Y163" s="72"/>
      <c r="Z163" s="72"/>
      <c r="AA163" s="72" t="str">
        <f t="shared" si="12"/>
        <v>7-20.3211446531633j</v>
      </c>
      <c r="AB163" s="72">
        <f t="shared" si="13"/>
        <v>26.64593956114237</v>
      </c>
      <c r="AC163" s="72">
        <f t="shared" si="14"/>
        <v>-70.992769134554138</v>
      </c>
      <c r="AD163" s="72"/>
      <c r="AE163" s="72" t="str">
        <f t="shared" si="15"/>
        <v>62499.9999999999-0.00269116237955063j</v>
      </c>
      <c r="AF163" s="72" t="str">
        <f t="shared" si="16"/>
        <v>0.242424242424242+7.90791516488708E-09j</v>
      </c>
      <c r="AG163" s="72">
        <f t="shared" si="23"/>
        <v>-12.308479057718888</v>
      </c>
      <c r="AH163" s="72">
        <f t="shared" si="24"/>
        <v>1.8689969252440645E-6</v>
      </c>
      <c r="AI163" s="72"/>
      <c r="AJ163" s="72"/>
      <c r="AK163" s="72"/>
      <c r="AL163" s="72" t="str">
        <f t="shared" si="17"/>
        <v>2.5374073382675+1.02955826487363j</v>
      </c>
      <c r="AM163" s="72">
        <f t="shared" si="25"/>
        <v>8.7497012269462253</v>
      </c>
      <c r="AN163" s="72">
        <f t="shared" si="26"/>
        <v>22.084955962982185</v>
      </c>
      <c r="AO163" s="72"/>
      <c r="AP163" s="72"/>
      <c r="AQ163" s="72"/>
      <c r="AR163" s="72" t="str">
        <f t="shared" si="18"/>
        <v>41.861413067765-136.560497086946j</v>
      </c>
      <c r="AS163" s="72">
        <f t="shared" si="27"/>
        <v>43.096545908788372</v>
      </c>
      <c r="AT163" s="72">
        <f t="shared" si="28"/>
        <v>-72.957542166132825</v>
      </c>
      <c r="AU163" s="72"/>
      <c r="AV163" s="72"/>
      <c r="AW163" s="72"/>
      <c r="AX163" s="72" t="str">
        <f t="shared" si="29"/>
        <v>0.5513702586953-38.7651609726552j</v>
      </c>
      <c r="AY163" s="72">
        <f t="shared" si="30"/>
        <v>31.769710338680056</v>
      </c>
      <c r="AZ163" s="72">
        <f t="shared" si="31"/>
        <v>-89.185117308899251</v>
      </c>
      <c r="BA163" s="72">
        <f t="shared" si="19"/>
        <v>90.814882691100749</v>
      </c>
      <c r="BB163" s="72">
        <f t="shared" si="32"/>
        <v>-31.769710338680056</v>
      </c>
      <c r="BC163" s="72">
        <f t="shared" si="33"/>
        <v>-90.814882691100749</v>
      </c>
      <c r="BD163" s="72"/>
      <c r="BE163" s="72"/>
      <c r="BF163" s="56"/>
    </row>
    <row r="164" spans="2:58" s="42" customFormat="1" hidden="1" x14ac:dyDescent="0.3">
      <c r="B164" s="55">
        <v>53</v>
      </c>
      <c r="C164" s="72">
        <f t="shared" si="0"/>
        <v>1148.1536214968835</v>
      </c>
      <c r="D164" s="72" t="str">
        <f t="shared" si="20"/>
        <v>7214.06196497425j</v>
      </c>
      <c r="E164" s="72">
        <f t="shared" si="1"/>
        <v>0.99997890789218313</v>
      </c>
      <c r="F164" s="72" t="str">
        <f t="shared" si="2"/>
        <v>-0.00721406196497425j</v>
      </c>
      <c r="G164" s="72" t="str">
        <f t="shared" si="3"/>
        <v>0.999978907892183-0.00721406196497425j</v>
      </c>
      <c r="H164" s="72">
        <f t="shared" si="4"/>
        <v>4.2816531336022074E-5</v>
      </c>
      <c r="I164" s="72">
        <f t="shared" si="5"/>
        <v>-0.41333685144537302</v>
      </c>
      <c r="J164" s="72"/>
      <c r="K164" s="72"/>
      <c r="L164" s="72"/>
      <c r="M164" s="72">
        <f t="shared" si="6"/>
        <v>36.363636363636367</v>
      </c>
      <c r="N164" s="72" t="str">
        <f t="shared" si="7"/>
        <v>1+0.476849495884798j</v>
      </c>
      <c r="O164" s="72" t="str">
        <f t="shared" si="8"/>
        <v>0.982825912288619+0.0360703098248713j</v>
      </c>
      <c r="P164" s="72" t="str">
        <f t="shared" si="21"/>
        <v>37.5959304829015+16.2631902639251j</v>
      </c>
      <c r="Q164" s="72"/>
      <c r="R164" s="72"/>
      <c r="S164" s="72"/>
      <c r="T164" s="72">
        <f t="shared" si="9"/>
        <v>24</v>
      </c>
      <c r="U164" s="72" t="str">
        <f t="shared" si="10"/>
        <v>1+0.000721406196497425j</v>
      </c>
      <c r="V164" s="72" t="str">
        <f t="shared" si="11"/>
        <v>0.982825912288619+0.0360703098248713j</v>
      </c>
      <c r="W164" s="72" t="str">
        <f t="shared" si="22"/>
        <v>24.3871791742344-0.877408042534505j</v>
      </c>
      <c r="X164" s="72"/>
      <c r="Y164" s="72"/>
      <c r="Z164" s="72"/>
      <c r="AA164" s="72" t="str">
        <f t="shared" si="12"/>
        <v>7-19.4065424832402j</v>
      </c>
      <c r="AB164" s="72">
        <f t="shared" si="13"/>
        <v>26.290157939885766</v>
      </c>
      <c r="AC164" s="72">
        <f t="shared" si="14"/>
        <v>-70.165468960378192</v>
      </c>
      <c r="AD164" s="72"/>
      <c r="AE164" s="72" t="str">
        <f t="shared" si="15"/>
        <v>62499.9999999999-0.00281799295506806j</v>
      </c>
      <c r="AF164" s="72" t="str">
        <f t="shared" si="16"/>
        <v>0.242424242424242+8.28060372471791E-09j</v>
      </c>
      <c r="AG164" s="72">
        <f t="shared" si="23"/>
        <v>-12.308479057718888</v>
      </c>
      <c r="AH164" s="72">
        <f t="shared" si="24"/>
        <v>1.9570800366424159E-6</v>
      </c>
      <c r="AI164" s="72"/>
      <c r="AJ164" s="72"/>
      <c r="AK164" s="72"/>
      <c r="AL164" s="72" t="str">
        <f t="shared" si="17"/>
        <v>2.54559112882612+1.0794348810109j</v>
      </c>
      <c r="AM164" s="72">
        <f t="shared" si="25"/>
        <v>8.83389638320436</v>
      </c>
      <c r="AN164" s="72">
        <f t="shared" si="26"/>
        <v>22.978933217454394</v>
      </c>
      <c r="AO164" s="72"/>
      <c r="AP164" s="72"/>
      <c r="AQ164" s="72"/>
      <c r="AR164" s="72" t="str">
        <f t="shared" si="18"/>
        <v>41.9134947661615-130.748912656225j</v>
      </c>
      <c r="AS164" s="72">
        <f t="shared" si="27"/>
        <v>42.753578734977665</v>
      </c>
      <c r="AT164" s="72">
        <f t="shared" si="28"/>
        <v>-72.225980154305176</v>
      </c>
      <c r="AU164" s="72"/>
      <c r="AV164" s="72"/>
      <c r="AW164" s="72"/>
      <c r="AX164" s="72" t="str">
        <f t="shared" si="29"/>
        <v>0.544042133247837-37.0421083366923j</v>
      </c>
      <c r="AY164" s="72">
        <f t="shared" si="30"/>
        <v>31.374850674554967</v>
      </c>
      <c r="AZ164" s="72">
        <f t="shared" si="31"/>
        <v>-89.158550134891655</v>
      </c>
      <c r="BA164" s="72">
        <f t="shared" si="19"/>
        <v>90.841449865108345</v>
      </c>
      <c r="BB164" s="72">
        <f t="shared" si="32"/>
        <v>-31.374850674554967</v>
      </c>
      <c r="BC164" s="72">
        <f t="shared" si="33"/>
        <v>-90.841449865108345</v>
      </c>
      <c r="BD164" s="72"/>
      <c r="BE164" s="72"/>
      <c r="BF164" s="56"/>
    </row>
    <row r="165" spans="2:58" s="42" customFormat="1" hidden="1" x14ac:dyDescent="0.3">
      <c r="B165" s="55">
        <v>54</v>
      </c>
      <c r="C165" s="72">
        <f t="shared" si="0"/>
        <v>1202.2644346174134</v>
      </c>
      <c r="D165" s="72" t="str">
        <f t="shared" si="20"/>
        <v>7554.0502309327j</v>
      </c>
      <c r="E165" s="72">
        <f t="shared" si="1"/>
        <v>0.99997687296366811</v>
      </c>
      <c r="F165" s="72" t="str">
        <f t="shared" si="2"/>
        <v>-0.0075540502309327j</v>
      </c>
      <c r="G165" s="72" t="str">
        <f t="shared" si="3"/>
        <v>0.999976872963668-0.0075540502309327j</v>
      </c>
      <c r="H165" s="72">
        <f t="shared" si="4"/>
        <v>4.6947575102600981E-5</v>
      </c>
      <c r="I165" s="72">
        <f t="shared" si="5"/>
        <v>-0.43281697346199788</v>
      </c>
      <c r="J165" s="72"/>
      <c r="K165" s="72"/>
      <c r="L165" s="72"/>
      <c r="M165" s="72">
        <f t="shared" si="6"/>
        <v>36.363636363636367</v>
      </c>
      <c r="N165" s="72" t="str">
        <f t="shared" si="7"/>
        <v>1+0.499322720264651j</v>
      </c>
      <c r="O165" s="72" t="str">
        <f t="shared" si="8"/>
        <v>0.98116898728582+0.0377702511546635j</v>
      </c>
      <c r="P165" s="72" t="str">
        <f t="shared" si="21"/>
        <v>37.7180279006353+17.0537090529397j</v>
      </c>
      <c r="Q165" s="72"/>
      <c r="R165" s="72"/>
      <c r="S165" s="72"/>
      <c r="T165" s="72">
        <f t="shared" si="9"/>
        <v>24</v>
      </c>
      <c r="U165" s="72" t="str">
        <f t="shared" si="10"/>
        <v>1+0.00075540502309327j</v>
      </c>
      <c r="V165" s="72" t="str">
        <f t="shared" si="11"/>
        <v>0.98116898728582+0.0377702511546635j</v>
      </c>
      <c r="W165" s="72" t="str">
        <f t="shared" si="22"/>
        <v>24.4251344715684-0.921771636326563j</v>
      </c>
      <c r="X165" s="72"/>
      <c r="Y165" s="72"/>
      <c r="Z165" s="72"/>
      <c r="AA165" s="72" t="str">
        <f t="shared" si="12"/>
        <v>7-18.5331041918044j</v>
      </c>
      <c r="AB165" s="72">
        <f t="shared" si="13"/>
        <v>25.938130504448218</v>
      </c>
      <c r="AC165" s="72">
        <f t="shared" si="14"/>
        <v>-69.308323208455818</v>
      </c>
      <c r="AD165" s="72"/>
      <c r="AE165" s="72" t="str">
        <f t="shared" si="15"/>
        <v>62499.9999999998-0.00295080087145808j</v>
      </c>
      <c r="AF165" s="72" t="str">
        <f t="shared" si="16"/>
        <v>0.242424242424243+8.67085655524875E-09j</v>
      </c>
      <c r="AG165" s="72">
        <f t="shared" si="23"/>
        <v>-12.308479057718849</v>
      </c>
      <c r="AH165" s="72">
        <f t="shared" si="24"/>
        <v>2.0493143771887693E-6</v>
      </c>
      <c r="AI165" s="72"/>
      <c r="AJ165" s="72"/>
      <c r="AK165" s="72"/>
      <c r="AL165" s="72" t="str">
        <f t="shared" si="17"/>
        <v>2.55460366142392+1.1318663772327j</v>
      </c>
      <c r="AM165" s="72">
        <f t="shared" si="25"/>
        <v>8.924909305899007</v>
      </c>
      <c r="AN165" s="72">
        <f t="shared" si="26"/>
        <v>23.896660241473636</v>
      </c>
      <c r="AO165" s="72"/>
      <c r="AP165" s="72"/>
      <c r="AQ165" s="72"/>
      <c r="AR165" s="72" t="str">
        <f t="shared" si="18"/>
        <v>41.9707276215211-125.216170366466j</v>
      </c>
      <c r="AS165" s="72">
        <f t="shared" si="27"/>
        <v>42.41562201033264</v>
      </c>
      <c r="AT165" s="72">
        <f t="shared" si="28"/>
        <v>-71.469560984075869</v>
      </c>
      <c r="AU165" s="72"/>
      <c r="AV165" s="72"/>
      <c r="AW165" s="72"/>
      <c r="AX165" s="72" t="str">
        <f t="shared" si="29"/>
        <v>0.536156418905065-35.3972031130918j</v>
      </c>
      <c r="AY165" s="72">
        <f t="shared" si="30"/>
        <v>30.980375233615693</v>
      </c>
      <c r="AZ165" s="72">
        <f t="shared" si="31"/>
        <v>-89.132215308372224</v>
      </c>
      <c r="BA165" s="72">
        <f t="shared" si="19"/>
        <v>90.867784691627776</v>
      </c>
      <c r="BB165" s="72">
        <f t="shared" si="32"/>
        <v>-30.980375233615693</v>
      </c>
      <c r="BC165" s="72">
        <f t="shared" si="33"/>
        <v>-90.867784691627776</v>
      </c>
      <c r="BD165" s="72"/>
      <c r="BE165" s="72"/>
      <c r="BF165" s="56"/>
    </row>
    <row r="166" spans="2:58" s="42" customFormat="1" hidden="1" x14ac:dyDescent="0.3">
      <c r="B166" s="55">
        <v>55</v>
      </c>
      <c r="C166" s="72">
        <f t="shared" si="0"/>
        <v>1258.925411794168</v>
      </c>
      <c r="D166" s="72" t="str">
        <f t="shared" si="20"/>
        <v>7910.06165022013j</v>
      </c>
      <c r="E166" s="72">
        <f t="shared" si="1"/>
        <v>0.99997464170892059</v>
      </c>
      <c r="F166" s="72" t="str">
        <f t="shared" si="2"/>
        <v>-0.00791006165022013j</v>
      </c>
      <c r="G166" s="72" t="str">
        <f t="shared" si="3"/>
        <v>0.999974641708921-0.00791006165022013j</v>
      </c>
      <c r="H166" s="72">
        <f t="shared" si="4"/>
        <v>5.147721134617918E-5</v>
      </c>
      <c r="I166" s="72">
        <f t="shared" si="5"/>
        <v>-0.45321518850816978</v>
      </c>
      <c r="J166" s="72"/>
      <c r="K166" s="72"/>
      <c r="L166" s="72"/>
      <c r="M166" s="72">
        <f t="shared" si="6"/>
        <v>36.363636363636367</v>
      </c>
      <c r="N166" s="72" t="str">
        <f t="shared" si="7"/>
        <v>1+0.52285507507955j</v>
      </c>
      <c r="O166" s="72" t="str">
        <f t="shared" si="8"/>
        <v>0.979352205147607+0.0395503082511007j</v>
      </c>
      <c r="P166" s="72" t="str">
        <f t="shared" si="21"/>
        <v>37.8525704530269+17.8851192650563j</v>
      </c>
      <c r="Q166" s="72"/>
      <c r="R166" s="72"/>
      <c r="S166" s="72"/>
      <c r="T166" s="72">
        <f t="shared" si="9"/>
        <v>24</v>
      </c>
      <c r="U166" s="72" t="str">
        <f t="shared" si="10"/>
        <v>1+0.000791006165022013j</v>
      </c>
      <c r="V166" s="72" t="str">
        <f t="shared" si="11"/>
        <v>0.979352205147607+0.0395503082511007j</v>
      </c>
      <c r="W166" s="72" t="str">
        <f t="shared" si="22"/>
        <v>24.4668750440626-0.968689606238568j</v>
      </c>
      <c r="X166" s="72"/>
      <c r="Y166" s="72"/>
      <c r="Z166" s="72"/>
      <c r="AA166" s="72" t="str">
        <f t="shared" si="12"/>
        <v>7-17.6989770991361j</v>
      </c>
      <c r="AB166" s="72">
        <f t="shared" si="13"/>
        <v>25.590129383032455</v>
      </c>
      <c r="AC166" s="72">
        <f t="shared" si="14"/>
        <v>-68.421050213120907</v>
      </c>
      <c r="AD166" s="72"/>
      <c r="AE166" s="72" t="str">
        <f t="shared" si="15"/>
        <v>62499.9999999998-0.00308986783211723j</v>
      </c>
      <c r="AF166" s="72" t="str">
        <f t="shared" si="16"/>
        <v>0.242424242424243+9.07950143505525E-09j</v>
      </c>
      <c r="AG166" s="72">
        <f t="shared" si="23"/>
        <v>-12.308479057718849</v>
      </c>
      <c r="AH166" s="72">
        <f t="shared" si="24"/>
        <v>2.1458955882855091E-6</v>
      </c>
      <c r="AI166" s="72"/>
      <c r="AJ166" s="72"/>
      <c r="AK166" s="72"/>
      <c r="AL166" s="72" t="str">
        <f t="shared" si="17"/>
        <v>2.56453310064614+1.18700434550879j</v>
      </c>
      <c r="AM166" s="72">
        <f t="shared" si="25"/>
        <v>9.0231893729729347</v>
      </c>
      <c r="AN166" s="72">
        <f t="shared" si="26"/>
        <v>24.837246636168757</v>
      </c>
      <c r="AO166" s="72"/>
      <c r="AP166" s="72"/>
      <c r="AQ166" s="72"/>
      <c r="AR166" s="72" t="str">
        <f t="shared" si="18"/>
        <v>42.0336345338142-119.950767971888j</v>
      </c>
      <c r="AS166" s="72">
        <f t="shared" si="27"/>
        <v>42.083073163799483</v>
      </c>
      <c r="AT166" s="72">
        <f t="shared" si="28"/>
        <v>-70.688311590687306</v>
      </c>
      <c r="AU166" s="72"/>
      <c r="AV166" s="72"/>
      <c r="AW166" s="72"/>
      <c r="AX166" s="72" t="str">
        <f t="shared" si="29"/>
        <v>0.527684341559198-33.8269075286519j</v>
      </c>
      <c r="AY166" s="72">
        <f t="shared" si="30"/>
        <v>30.586302632786815</v>
      </c>
      <c r="AZ166" s="72">
        <f t="shared" si="31"/>
        <v>-89.106284440185604</v>
      </c>
      <c r="BA166" s="72">
        <f t="shared" si="19"/>
        <v>90.893715559814396</v>
      </c>
      <c r="BB166" s="72">
        <f t="shared" si="32"/>
        <v>-30.586302632786815</v>
      </c>
      <c r="BC166" s="72">
        <f t="shared" si="33"/>
        <v>-90.893715559814396</v>
      </c>
      <c r="BD166" s="72"/>
      <c r="BE166" s="72"/>
      <c r="BF166" s="56"/>
    </row>
    <row r="167" spans="2:58" s="42" customFormat="1" hidden="1" x14ac:dyDescent="0.3">
      <c r="B167" s="55">
        <v>56</v>
      </c>
      <c r="C167" s="72">
        <f t="shared" si="0"/>
        <v>1318.2567385564075</v>
      </c>
      <c r="D167" s="72" t="str">
        <f t="shared" si="20"/>
        <v>8282.8513707881j</v>
      </c>
      <c r="E167" s="72">
        <f t="shared" si="1"/>
        <v>0.99997219518673996</v>
      </c>
      <c r="F167" s="72" t="str">
        <f t="shared" si="2"/>
        <v>-0.0082828513707881j</v>
      </c>
      <c r="G167" s="72" t="str">
        <f t="shared" si="3"/>
        <v>0.99997219518674-0.0082828513707881j</v>
      </c>
      <c r="H167" s="72">
        <f t="shared" si="4"/>
        <v>5.6443902987373055E-5</v>
      </c>
      <c r="I167" s="72">
        <f t="shared" si="5"/>
        <v>-0.47457476840675616</v>
      </c>
      <c r="J167" s="72"/>
      <c r="K167" s="72"/>
      <c r="L167" s="72"/>
      <c r="M167" s="72">
        <f t="shared" si="6"/>
        <v>36.363636363636367</v>
      </c>
      <c r="N167" s="72" t="str">
        <f t="shared" si="7"/>
        <v>1+0.547496475609093j</v>
      </c>
      <c r="O167" s="72" t="str">
        <f t="shared" si="8"/>
        <v>0.977360143145913+0.0414142568539405j</v>
      </c>
      <c r="P167" s="72" t="str">
        <f t="shared" si="21"/>
        <v>38.0008988112225+18.7599053367942j</v>
      </c>
      <c r="Q167" s="72"/>
      <c r="R167" s="72"/>
      <c r="S167" s="72"/>
      <c r="T167" s="72">
        <f t="shared" si="9"/>
        <v>24</v>
      </c>
      <c r="U167" s="72" t="str">
        <f t="shared" si="10"/>
        <v>1+0.00082828513707881j</v>
      </c>
      <c r="V167" s="72" t="str">
        <f t="shared" si="11"/>
        <v>0.977360143145913+0.0414142568539405j</v>
      </c>
      <c r="W167" s="72" t="str">
        <f t="shared" si="22"/>
        <v>24.5127916523856-1.01835563214751j</v>
      </c>
      <c r="X167" s="72"/>
      <c r="Y167" s="72"/>
      <c r="Z167" s="72"/>
      <c r="AA167" s="72" t="str">
        <f t="shared" si="12"/>
        <v>7-16.9023919098381j</v>
      </c>
      <c r="AB167" s="72">
        <f t="shared" si="13"/>
        <v>25.246438424404793</v>
      </c>
      <c r="AC167" s="72">
        <f t="shared" si="14"/>
        <v>-67.503472041068747</v>
      </c>
      <c r="AD167" s="72"/>
      <c r="AE167" s="72" t="str">
        <f t="shared" si="15"/>
        <v>62499.9999999998-0.00323548881671409j</v>
      </c>
      <c r="AF167" s="72" t="str">
        <f t="shared" si="16"/>
        <v>0.242424242424243+9.50740515471545E-09j</v>
      </c>
      <c r="AG167" s="72">
        <f t="shared" si="23"/>
        <v>-12.308479057718847</v>
      </c>
      <c r="AH167" s="72">
        <f t="shared" si="24"/>
        <v>2.2470285316302333E-6</v>
      </c>
      <c r="AI167" s="72"/>
      <c r="AJ167" s="72"/>
      <c r="AK167" s="72"/>
      <c r="AL167" s="72" t="str">
        <f t="shared" si="17"/>
        <v>2.57547787048994+1.24501238489159j</v>
      </c>
      <c r="AM167" s="72">
        <f t="shared" si="25"/>
        <v>9.129200927469066</v>
      </c>
      <c r="AN167" s="72">
        <f t="shared" si="26"/>
        <v>25.799598530922044</v>
      </c>
      <c r="AO167" s="72"/>
      <c r="AP167" s="72"/>
      <c r="AQ167" s="72"/>
      <c r="AR167" s="72" t="str">
        <f t="shared" si="18"/>
        <v>42.1027942083072-114.941807640955j</v>
      </c>
      <c r="AS167" s="72">
        <f t="shared" si="27"/>
        <v>41.756354283310706</v>
      </c>
      <c r="AT167" s="72">
        <f t="shared" si="28"/>
        <v>-69.882388857087946</v>
      </c>
      <c r="AU167" s="72"/>
      <c r="AV167" s="72"/>
      <c r="AW167" s="72"/>
      <c r="AX167" s="72" t="str">
        <f t="shared" si="29"/>
        <v>0.518598031441482-32.327837788307j</v>
      </c>
      <c r="AY167" s="72">
        <f t="shared" si="30"/>
        <v>30.192650638040426</v>
      </c>
      <c r="AZ167" s="72">
        <f t="shared" si="31"/>
        <v>-89.080949050019981</v>
      </c>
      <c r="BA167" s="72">
        <f t="shared" si="19"/>
        <v>90.919050949980019</v>
      </c>
      <c r="BB167" s="72">
        <f t="shared" si="32"/>
        <v>-30.192650638040426</v>
      </c>
      <c r="BC167" s="72">
        <f t="shared" si="33"/>
        <v>-90.919050949980019</v>
      </c>
      <c r="BD167" s="72"/>
      <c r="BE167" s="72"/>
      <c r="BF167" s="56"/>
    </row>
    <row r="168" spans="2:58" s="42" customFormat="1" hidden="1" x14ac:dyDescent="0.3">
      <c r="B168" s="55">
        <v>57</v>
      </c>
      <c r="C168" s="72">
        <f t="shared" si="0"/>
        <v>1380.3842646028857</v>
      </c>
      <c r="D168" s="72" t="str">
        <f t="shared" si="20"/>
        <v>8673.21012961475j</v>
      </c>
      <c r="E168" s="72">
        <f t="shared" si="1"/>
        <v>0.99996951262851264</v>
      </c>
      <c r="F168" s="72" t="str">
        <f t="shared" si="2"/>
        <v>-0.00867321012961475j</v>
      </c>
      <c r="G168" s="72" t="str">
        <f t="shared" si="3"/>
        <v>0.999969512628513-0.00867321012961475j</v>
      </c>
      <c r="H168" s="72">
        <f t="shared" si="4"/>
        <v>6.1889825311267003E-5</v>
      </c>
      <c r="I168" s="72">
        <f t="shared" si="5"/>
        <v>-0.49694102482711333</v>
      </c>
      <c r="J168" s="72"/>
      <c r="K168" s="72"/>
      <c r="L168" s="72"/>
      <c r="M168" s="72">
        <f t="shared" si="6"/>
        <v>36.363636363636367</v>
      </c>
      <c r="N168" s="72" t="str">
        <f t="shared" si="7"/>
        <v>1+0.573299189567535j</v>
      </c>
      <c r="O168" s="72" t="str">
        <f t="shared" si="8"/>
        <v>0.975175890595691+0.0433660506480738j</v>
      </c>
      <c r="P168" s="72" t="str">
        <f t="shared" si="21"/>
        <v>38.16451308622+19.680756297022j</v>
      </c>
      <c r="Q168" s="72"/>
      <c r="R168" s="72"/>
      <c r="S168" s="72"/>
      <c r="T168" s="72">
        <f t="shared" si="9"/>
        <v>24</v>
      </c>
      <c r="U168" s="72" t="str">
        <f t="shared" si="10"/>
        <v>1+0.000867321012961475j</v>
      </c>
      <c r="V168" s="72" t="str">
        <f t="shared" si="11"/>
        <v>0.975175890595691+0.0433660506480738j</v>
      </c>
      <c r="W168" s="72" t="str">
        <f t="shared" si="22"/>
        <v>24.5633181225614-1.0709846331811j</v>
      </c>
      <c r="X168" s="72"/>
      <c r="Y168" s="72"/>
      <c r="Z168" s="72"/>
      <c r="AA168" s="72" t="str">
        <f t="shared" si="12"/>
        <v>7-16.1416589599241j</v>
      </c>
      <c r="AB168" s="72">
        <f t="shared" si="13"/>
        <v>24.907352333157455</v>
      </c>
      <c r="AC168" s="72">
        <f t="shared" si="14"/>
        <v>-66.555526964388307</v>
      </c>
      <c r="AD168" s="72"/>
      <c r="AE168" s="72" t="str">
        <f t="shared" si="15"/>
        <v>62499.9999999998-0.00338797270688075j</v>
      </c>
      <c r="AF168" s="72" t="str">
        <f t="shared" si="16"/>
        <v>0.242424242424243+9.95547535538883E-09j</v>
      </c>
      <c r="AG168" s="72">
        <f t="shared" si="23"/>
        <v>-12.308479057718847</v>
      </c>
      <c r="AH168" s="72">
        <f t="shared" si="24"/>
        <v>2.3529277237549116E-6</v>
      </c>
      <c r="AI168" s="72"/>
      <c r="AJ168" s="72"/>
      <c r="AK168" s="72"/>
      <c r="AL168" s="72" t="str">
        <f t="shared" si="17"/>
        <v>2.58754802976489+1.30606745226766j</v>
      </c>
      <c r="AM168" s="72">
        <f t="shared" si="25"/>
        <v>9.2434220230668593</v>
      </c>
      <c r="AN168" s="72">
        <f t="shared" si="26"/>
        <v>26.782406810129874</v>
      </c>
      <c r="AO168" s="72"/>
      <c r="AP168" s="72"/>
      <c r="AQ168" s="72"/>
      <c r="AR168" s="72" t="str">
        <f t="shared" si="18"/>
        <v>42.1788476585929-110.178979128991j</v>
      </c>
      <c r="AS168" s="72">
        <f t="shared" si="27"/>
        <v>41.435912677863215</v>
      </c>
      <c r="AT168" s="72">
        <f t="shared" si="28"/>
        <v>-69.052095263906295</v>
      </c>
      <c r="AU168" s="72"/>
      <c r="AV168" s="72"/>
      <c r="AW168" s="72"/>
      <c r="AX168" s="72" t="str">
        <f t="shared" si="29"/>
        <v>0.508871017144014-30.8967568049951j</v>
      </c>
      <c r="AY168" s="72">
        <f t="shared" si="30"/>
        <v>29.799435807066811</v>
      </c>
      <c r="AZ168" s="72">
        <f t="shared" si="31"/>
        <v>-89.056421167821597</v>
      </c>
      <c r="BA168" s="72">
        <f t="shared" si="19"/>
        <v>90.943578832178403</v>
      </c>
      <c r="BB168" s="72">
        <f t="shared" si="32"/>
        <v>-29.799435807066811</v>
      </c>
      <c r="BC168" s="72">
        <f t="shared" si="33"/>
        <v>-90.943578832178403</v>
      </c>
      <c r="BD168" s="72"/>
      <c r="BE168" s="72"/>
      <c r="BF168" s="56"/>
    </row>
    <row r="169" spans="2:58" s="42" customFormat="1" hidden="1" x14ac:dyDescent="0.3">
      <c r="B169" s="55">
        <v>58</v>
      </c>
      <c r="C169" s="72">
        <f t="shared" si="0"/>
        <v>1445.4397707459275</v>
      </c>
      <c r="D169" s="72" t="str">
        <f t="shared" si="20"/>
        <v>9081.96592996384j</v>
      </c>
      <c r="E169" s="72">
        <f t="shared" si="1"/>
        <v>0.99996657126190636</v>
      </c>
      <c r="F169" s="72" t="str">
        <f t="shared" si="2"/>
        <v>-0.00908196592996384j</v>
      </c>
      <c r="G169" s="72" t="str">
        <f t="shared" si="3"/>
        <v>0.999966571261906-0.00908196592996384j</v>
      </c>
      <c r="H169" s="72">
        <f t="shared" si="4"/>
        <v>6.7861224379896939E-5</v>
      </c>
      <c r="I169" s="72">
        <f t="shared" si="5"/>
        <v>-0.52036140549537513</v>
      </c>
      <c r="J169" s="72"/>
      <c r="K169" s="72"/>
      <c r="L169" s="72"/>
      <c r="M169" s="72">
        <f t="shared" si="6"/>
        <v>36.363636363636367</v>
      </c>
      <c r="N169" s="72" t="str">
        <f t="shared" si="7"/>
        <v>1+0.60031794797061j</v>
      </c>
      <c r="O169" s="72" t="str">
        <f t="shared" si="8"/>
        <v>0.972780905299502+0.0454098296498192j</v>
      </c>
      <c r="P169" s="72" t="str">
        <f t="shared" si="21"/>
        <v>38.3450948929091+20.6505896920228j</v>
      </c>
      <c r="Q169" s="72"/>
      <c r="R169" s="72"/>
      <c r="S169" s="72"/>
      <c r="T169" s="72">
        <f t="shared" si="9"/>
        <v>24</v>
      </c>
      <c r="U169" s="72" t="str">
        <f t="shared" si="10"/>
        <v>1+0.000908196592996384j</v>
      </c>
      <c r="V169" s="72" t="str">
        <f t="shared" si="11"/>
        <v>0.972780905299502+0.0454098296498192j</v>
      </c>
      <c r="W169" s="72" t="str">
        <f t="shared" si="22"/>
        <v>24.6189366495634-1.12681591015293j</v>
      </c>
      <c r="X169" s="72"/>
      <c r="Y169" s="72"/>
      <c r="Z169" s="72"/>
      <c r="AA169" s="72" t="str">
        <f t="shared" si="12"/>
        <v>7-15.415164632814j</v>
      </c>
      <c r="AB169" s="72">
        <f t="shared" si="13"/>
        <v>24.573175536813892</v>
      </c>
      <c r="AC169" s="72">
        <f t="shared" si="14"/>
        <v>-65.577282032491595</v>
      </c>
      <c r="AD169" s="72"/>
      <c r="AE169" s="72" t="str">
        <f t="shared" si="15"/>
        <v>62499.9999999998-0.00354764294139211j</v>
      </c>
      <c r="AF169" s="72" t="str">
        <f t="shared" si="16"/>
        <v>0.242424242424243+1.04246624540448E-08j</v>
      </c>
      <c r="AG169" s="72">
        <f t="shared" si="23"/>
        <v>-12.308479057718847</v>
      </c>
      <c r="AH169" s="72">
        <f t="shared" si="24"/>
        <v>2.4638177910441841E-6</v>
      </c>
      <c r="AI169" s="72"/>
      <c r="AJ169" s="72"/>
      <c r="AK169" s="72"/>
      <c r="AL169" s="72" t="str">
        <f t="shared" si="17"/>
        <v>2.60086686863342+1.37036141033422j</v>
      </c>
      <c r="AM169" s="72">
        <f t="shared" si="25"/>
        <v>9.3663430596129409</v>
      </c>
      <c r="AN169" s="72">
        <f t="shared" si="26"/>
        <v>27.784136773763706</v>
      </c>
      <c r="AO169" s="72"/>
      <c r="AP169" s="72"/>
      <c r="AQ169" s="72"/>
      <c r="AR169" s="72" t="str">
        <f t="shared" si="18"/>
        <v>42.2625055744415-105.652545339615j</v>
      </c>
      <c r="AS169" s="72">
        <f t="shared" si="27"/>
        <v>41.122221347395538</v>
      </c>
      <c r="AT169" s="72">
        <f t="shared" si="28"/>
        <v>-68.197895134575319</v>
      </c>
      <c r="AU169" s="72"/>
      <c r="AV169" s="72"/>
      <c r="AW169" s="72"/>
      <c r="AX169" s="72" t="str">
        <f t="shared" si="29"/>
        <v>0.498478777478045-29.5305673048938j</v>
      </c>
      <c r="AY169" s="72">
        <f t="shared" si="30"/>
        <v>29.406673095537712</v>
      </c>
      <c r="AZ169" s="72">
        <f t="shared" si="31"/>
        <v>-89.032933650754885</v>
      </c>
      <c r="BA169" s="72">
        <f t="shared" si="19"/>
        <v>90.967066349245115</v>
      </c>
      <c r="BB169" s="72">
        <f t="shared" si="32"/>
        <v>-29.406673095537712</v>
      </c>
      <c r="BC169" s="72">
        <f t="shared" si="33"/>
        <v>-90.967066349245115</v>
      </c>
      <c r="BD169" s="72"/>
      <c r="BE169" s="72"/>
      <c r="BF169" s="56"/>
    </row>
    <row r="170" spans="2:58" s="42" customFormat="1" hidden="1" x14ac:dyDescent="0.3">
      <c r="B170" s="55">
        <v>59</v>
      </c>
      <c r="C170" s="72">
        <f t="shared" si="0"/>
        <v>1513.5612484362086</v>
      </c>
      <c r="D170" s="72" t="str">
        <f t="shared" si="20"/>
        <v>9509.98579769078j</v>
      </c>
      <c r="E170" s="72">
        <f t="shared" si="1"/>
        <v>0.99996334611755566</v>
      </c>
      <c r="F170" s="72" t="str">
        <f t="shared" si="2"/>
        <v>-0.00950998579769078j</v>
      </c>
      <c r="G170" s="72" t="str">
        <f t="shared" si="3"/>
        <v>0.999963346117556-0.00950998579769078j</v>
      </c>
      <c r="H170" s="72">
        <f t="shared" si="4"/>
        <v>7.4408810203432539E-5</v>
      </c>
      <c r="I170" s="72">
        <f t="shared" si="5"/>
        <v>-0.54488559495014655</v>
      </c>
      <c r="J170" s="72"/>
      <c r="K170" s="72"/>
      <c r="L170" s="72"/>
      <c r="M170" s="72">
        <f t="shared" si="6"/>
        <v>36.363636363636367</v>
      </c>
      <c r="N170" s="72" t="str">
        <f t="shared" si="7"/>
        <v>1+0.62861006122736j</v>
      </c>
      <c r="O170" s="72" t="str">
        <f t="shared" si="8"/>
        <v>0.970154856142147+0.0475499289884539j</v>
      </c>
      <c r="P170" s="72" t="str">
        <f t="shared" si="21"/>
        <v>38.5445330965465+21.6725791106903j</v>
      </c>
      <c r="Q170" s="72"/>
      <c r="R170" s="72"/>
      <c r="S170" s="72"/>
      <c r="T170" s="72">
        <f t="shared" si="9"/>
        <v>24</v>
      </c>
      <c r="U170" s="72" t="str">
        <f t="shared" si="10"/>
        <v>1+0.000950998579769078j</v>
      </c>
      <c r="V170" s="72" t="str">
        <f t="shared" si="11"/>
        <v>0.970154856142147+0.0475499289884539j</v>
      </c>
      <c r="W170" s="72" t="str">
        <f t="shared" si="22"/>
        <v>24.6801838658088-1.18611685241942j</v>
      </c>
      <c r="X170" s="72"/>
      <c r="Y170" s="72"/>
      <c r="Z170" s="72"/>
      <c r="AA170" s="72" t="str">
        <f t="shared" si="12"/>
        <v>7-14.7213679366372j</v>
      </c>
      <c r="AB170" s="72">
        <f t="shared" si="13"/>
        <v>24.244220764199596</v>
      </c>
      <c r="AC170" s="72">
        <f t="shared" si="14"/>
        <v>-64.568945497755209</v>
      </c>
      <c r="AD170" s="72"/>
      <c r="AE170" s="72" t="str">
        <f t="shared" si="15"/>
        <v>62499.9999999998-0.00371483820222295j</v>
      </c>
      <c r="AF170" s="72" t="str">
        <f t="shared" si="16"/>
        <v>0.242424242424243+1.09159616594247E-08j</v>
      </c>
      <c r="AG170" s="72">
        <f t="shared" si="23"/>
        <v>-12.308479057718847</v>
      </c>
      <c r="AH170" s="72">
        <f t="shared" si="24"/>
        <v>2.5799339461980805E-6</v>
      </c>
      <c r="AI170" s="72"/>
      <c r="AJ170" s="72"/>
      <c r="AK170" s="72"/>
      <c r="AL170" s="72" t="str">
        <f t="shared" si="17"/>
        <v>2.61557276912799+1.43810280658327j</v>
      </c>
      <c r="AM170" s="72">
        <f t="shared" si="25"/>
        <v>9.4984653670389978</v>
      </c>
      <c r="AN170" s="72">
        <f t="shared" si="26"/>
        <v>28.803019539825247</v>
      </c>
      <c r="AO170" s="72"/>
      <c r="AP170" s="72"/>
      <c r="AQ170" s="72"/>
      <c r="AR170" s="72" t="str">
        <f t="shared" si="18"/>
        <v>42.3545566893224-101.35333047449j</v>
      </c>
      <c r="AS170" s="72">
        <f t="shared" si="27"/>
        <v>40.815779365333569</v>
      </c>
      <c r="AT170" s="72">
        <f t="shared" si="28"/>
        <v>-67.320431321984074</v>
      </c>
      <c r="AU170" s="72"/>
      <c r="AV170" s="72"/>
      <c r="AW170" s="72"/>
      <c r="AX170" s="72" t="str">
        <f t="shared" si="29"/>
        <v>0.48739934705931-28.2263053076474j</v>
      </c>
      <c r="AY170" s="72">
        <f t="shared" si="30"/>
        <v>29.014375431198346</v>
      </c>
      <c r="AZ170" s="72">
        <f t="shared" si="31"/>
        <v>-89.010740152779618</v>
      </c>
      <c r="BA170" s="72">
        <f t="shared" si="19"/>
        <v>90.989259847220382</v>
      </c>
      <c r="BB170" s="72">
        <f t="shared" si="32"/>
        <v>-29.014375431198346</v>
      </c>
      <c r="BC170" s="72">
        <f t="shared" si="33"/>
        <v>-90.989259847220382</v>
      </c>
      <c r="BD170" s="72"/>
      <c r="BE170" s="72"/>
      <c r="BF170" s="56"/>
    </row>
    <row r="171" spans="2:58" s="42" customFormat="1" hidden="1" x14ac:dyDescent="0.3">
      <c r="B171" s="55">
        <v>60</v>
      </c>
      <c r="C171" s="72">
        <f t="shared" si="0"/>
        <v>1584.8931924611136</v>
      </c>
      <c r="D171" s="72" t="str">
        <f t="shared" si="20"/>
        <v>9958.17762032062j</v>
      </c>
      <c r="E171" s="72">
        <f t="shared" si="1"/>
        <v>0.99995980981709587</v>
      </c>
      <c r="F171" s="72" t="str">
        <f t="shared" si="2"/>
        <v>-0.00995817762032062j</v>
      </c>
      <c r="G171" s="72" t="str">
        <f t="shared" si="3"/>
        <v>0.999959809817096-0.00995817762032062j</v>
      </c>
      <c r="H171" s="72">
        <f t="shared" si="4"/>
        <v>8.1588187783373316E-5</v>
      </c>
      <c r="I171" s="72">
        <f t="shared" si="5"/>
        <v>-0.57056562005946454</v>
      </c>
      <c r="J171" s="72"/>
      <c r="K171" s="72"/>
      <c r="L171" s="72"/>
      <c r="M171" s="72">
        <f t="shared" si="6"/>
        <v>36.363636363636367</v>
      </c>
      <c r="N171" s="72" t="str">
        <f t="shared" si="7"/>
        <v>1+0.658235540703193j</v>
      </c>
      <c r="O171" s="72" t="str">
        <f t="shared" si="8"/>
        <v>0.967275450499108+0.0497908881016031j</v>
      </c>
      <c r="P171" s="72" t="str">
        <f t="shared" si="21"/>
        <v>38.7649539817327+22.7501859438585j</v>
      </c>
      <c r="Q171" s="72"/>
      <c r="R171" s="72"/>
      <c r="S171" s="72"/>
      <c r="T171" s="72">
        <f t="shared" si="9"/>
        <v>24</v>
      </c>
      <c r="U171" s="72" t="str">
        <f t="shared" si="10"/>
        <v>1+0.000995817762032062j</v>
      </c>
      <c r="V171" s="72" t="str">
        <f t="shared" si="11"/>
        <v>0.967275450499108+0.0497908881016031j</v>
      </c>
      <c r="W171" s="72" t="str">
        <f t="shared" si="22"/>
        <v>24.7476578065114-1.24918732684524j</v>
      </c>
      <c r="X171" s="72"/>
      <c r="Y171" s="72"/>
      <c r="Z171" s="72"/>
      <c r="AA171" s="72" t="str">
        <f t="shared" si="12"/>
        <v>7-14.0587972355823j</v>
      </c>
      <c r="AB171" s="72">
        <f t="shared" si="13"/>
        <v>23.920807319196037</v>
      </c>
      <c r="AC171" s="72">
        <f t="shared" si="14"/>
        <v>-63.53087880755583</v>
      </c>
      <c r="AD171" s="72"/>
      <c r="AE171" s="72" t="str">
        <f t="shared" si="15"/>
        <v>62499.9999999998-0.00388991313293773j</v>
      </c>
      <c r="AF171" s="72" t="str">
        <f t="shared" si="16"/>
        <v>0.242424242424242+1.14304150830126E-08j</v>
      </c>
      <c r="AG171" s="72">
        <f t="shared" si="23"/>
        <v>-12.308479057718882</v>
      </c>
      <c r="AH171" s="72">
        <f t="shared" si="24"/>
        <v>2.7015224871496176E-6</v>
      </c>
      <c r="AI171" s="72"/>
      <c r="AJ171" s="72"/>
      <c r="AK171" s="72"/>
      <c r="AL171" s="72" t="str">
        <f t="shared" si="17"/>
        <v>2.63182138224747+1.50951892359582j</v>
      </c>
      <c r="AM171" s="72">
        <f t="shared" si="25"/>
        <v>9.6402998137430416</v>
      </c>
      <c r="AN171" s="72">
        <f t="shared" si="26"/>
        <v>29.83704545744774</v>
      </c>
      <c r="AO171" s="72"/>
      <c r="AP171" s="72"/>
      <c r="AQ171" s="72"/>
      <c r="AR171" s="72" t="str">
        <f t="shared" si="18"/>
        <v>42.4558773068724-97.2727110287047j</v>
      </c>
      <c r="AS171" s="72">
        <f t="shared" si="27"/>
        <v>40.51711218777853</v>
      </c>
      <c r="AT171" s="72">
        <f t="shared" si="28"/>
        <v>-66.420542160312863</v>
      </c>
      <c r="AU171" s="72"/>
      <c r="AV171" s="72"/>
      <c r="AW171" s="72"/>
      <c r="AX171" s="72" t="str">
        <f t="shared" si="29"/>
        <v>0.475613968477846-26.9811339823682j</v>
      </c>
      <c r="AY171" s="72">
        <f t="shared" si="30"/>
        <v>28.622553262244622</v>
      </c>
      <c r="AZ171" s="72">
        <f t="shared" si="31"/>
        <v>-88.990114683661091</v>
      </c>
      <c r="BA171" s="72">
        <f t="shared" si="19"/>
        <v>91.009885316338909</v>
      </c>
      <c r="BB171" s="72">
        <f t="shared" si="32"/>
        <v>-28.622553262244622</v>
      </c>
      <c r="BC171" s="72">
        <f t="shared" si="33"/>
        <v>-91.009885316338909</v>
      </c>
      <c r="BD171" s="72"/>
      <c r="BE171" s="72"/>
      <c r="BF171" s="56"/>
    </row>
    <row r="172" spans="2:58" s="42" customFormat="1" hidden="1" x14ac:dyDescent="0.3">
      <c r="B172" s="55">
        <v>61</v>
      </c>
      <c r="C172" s="72">
        <f t="shared" si="0"/>
        <v>1659.5869074375614</v>
      </c>
      <c r="D172" s="72" t="str">
        <f t="shared" si="20"/>
        <v>10427.4920727993j</v>
      </c>
      <c r="E172" s="72">
        <f t="shared" si="1"/>
        <v>0.99995593234074653</v>
      </c>
      <c r="F172" s="72" t="str">
        <f t="shared" si="2"/>
        <v>-0.0104274920727993j</v>
      </c>
      <c r="G172" s="72" t="str">
        <f t="shared" si="3"/>
        <v>0.999955932340747-0.0104274920727993j</v>
      </c>
      <c r="H172" s="72">
        <f t="shared" si="4"/>
        <v>8.9460329968166276E-5</v>
      </c>
      <c r="I172" s="72">
        <f t="shared" si="5"/>
        <v>-0.59745596052531658</v>
      </c>
      <c r="J172" s="72"/>
      <c r="K172" s="72"/>
      <c r="L172" s="72"/>
      <c r="M172" s="72">
        <f t="shared" si="6"/>
        <v>36.363636363636367</v>
      </c>
      <c r="N172" s="72" t="str">
        <f t="shared" si="7"/>
        <v>1+0.689257226012034j</v>
      </c>
      <c r="O172" s="72" t="str">
        <f t="shared" si="8"/>
        <v>0.964118244993664+0.0521374603639965j</v>
      </c>
      <c r="P172" s="72" t="str">
        <f t="shared" si="21"/>
        <v>39.0087567586007+23.887196137971j</v>
      </c>
      <c r="Q172" s="72"/>
      <c r="R172" s="72"/>
      <c r="S172" s="72"/>
      <c r="T172" s="72">
        <f t="shared" si="9"/>
        <v>24</v>
      </c>
      <c r="U172" s="72" t="str">
        <f t="shared" si="10"/>
        <v>1+0.00104274920727993j</v>
      </c>
      <c r="V172" s="72" t="str">
        <f t="shared" si="11"/>
        <v>0.964118244993664+0.0521374603639965j</v>
      </c>
      <c r="W172" s="72" t="str">
        <f t="shared" si="22"/>
        <v>24.8220259306786-1.31636489479408j</v>
      </c>
      <c r="X172" s="72"/>
      <c r="Y172" s="72"/>
      <c r="Z172" s="72"/>
      <c r="AA172" s="72" t="str">
        <f t="shared" si="12"/>
        <v>7-13.4260471283596j</v>
      </c>
      <c r="AB172" s="72">
        <f t="shared" si="13"/>
        <v>23.603259040356974</v>
      </c>
      <c r="AC172" s="72">
        <f t="shared" si="14"/>
        <v>-62.463607835815502</v>
      </c>
      <c r="AD172" s="72"/>
      <c r="AE172" s="72" t="str">
        <f t="shared" si="15"/>
        <v>62499.9999999997-0.00407323909093721j</v>
      </c>
      <c r="AF172" s="72" t="str">
        <f t="shared" si="16"/>
        <v>0.242424242424243+1.19691139494942E-08j</v>
      </c>
      <c r="AG172" s="72">
        <f t="shared" si="23"/>
        <v>-12.308479057718845</v>
      </c>
      <c r="AH172" s="72">
        <f t="shared" si="24"/>
        <v>2.8288413194958488E-6</v>
      </c>
      <c r="AI172" s="72"/>
      <c r="AJ172" s="72"/>
      <c r="AK172" s="72"/>
      <c r="AL172" s="72" t="str">
        <f t="shared" si="17"/>
        <v>2.64978818655998+1.58485814887147j</v>
      </c>
      <c r="AM172" s="72">
        <f t="shared" si="25"/>
        <v>9.792365534170747</v>
      </c>
      <c r="AN172" s="72">
        <f t="shared" si="26"/>
        <v>30.883959734884485</v>
      </c>
      <c r="AO172" s="72"/>
      <c r="AP172" s="72"/>
      <c r="AQ172" s="72"/>
      <c r="AR172" s="72" t="str">
        <f t="shared" si="18"/>
        <v>42.5674421749276-93.4026099611209j</v>
      </c>
      <c r="AS172" s="72">
        <f t="shared" si="27"/>
        <v>40.226771914984823</v>
      </c>
      <c r="AT172" s="72">
        <f t="shared" si="28"/>
        <v>-65.499278490284624</v>
      </c>
      <c r="AU172" s="72"/>
      <c r="AV172" s="72"/>
      <c r="AW172" s="72"/>
      <c r="AX172" s="72" t="str">
        <f t="shared" si="29"/>
        <v>0.463107780461578-25.7923378807134j</v>
      </c>
      <c r="AY172" s="72">
        <f t="shared" si="30"/>
        <v>28.231214088884474</v>
      </c>
      <c r="AZ172" s="72">
        <f t="shared" si="31"/>
        <v>-88.971350697193884</v>
      </c>
      <c r="BA172" s="72">
        <f t="shared" si="19"/>
        <v>91.028649302806102</v>
      </c>
      <c r="BB172" s="72">
        <f t="shared" si="32"/>
        <v>-28.231214088884474</v>
      </c>
      <c r="BC172" s="72">
        <f t="shared" si="33"/>
        <v>-91.028649302806102</v>
      </c>
      <c r="BD172" s="72"/>
      <c r="BE172" s="72"/>
      <c r="BF172" s="56"/>
    </row>
    <row r="173" spans="2:58" s="42" customFormat="1" hidden="1" x14ac:dyDescent="0.3">
      <c r="B173" s="55">
        <v>62</v>
      </c>
      <c r="C173" s="72">
        <f t="shared" si="0"/>
        <v>1737.8008287493756</v>
      </c>
      <c r="D173" s="72" t="str">
        <f t="shared" si="20"/>
        <v>10918.9246340026j</v>
      </c>
      <c r="E173" s="72">
        <f t="shared" si="1"/>
        <v>0.99995168077247354</v>
      </c>
      <c r="F173" s="72" t="str">
        <f t="shared" si="2"/>
        <v>-0.0109189246340026j</v>
      </c>
      <c r="G173" s="72" t="str">
        <f t="shared" si="3"/>
        <v>0.999951680772474-0.0109189246340026j</v>
      </c>
      <c r="H173" s="72">
        <f t="shared" si="4"/>
        <v>9.8092095922437482E-5</v>
      </c>
      <c r="I173" s="72">
        <f t="shared" si="5"/>
        <v>-0.62561366461294465</v>
      </c>
      <c r="J173" s="72"/>
      <c r="K173" s="72"/>
      <c r="L173" s="72"/>
      <c r="M173" s="72">
        <f t="shared" si="6"/>
        <v>36.363636363636367</v>
      </c>
      <c r="N173" s="72" t="str">
        <f t="shared" si="7"/>
        <v>1+0.721740918307572j</v>
      </c>
      <c r="O173" s="72" t="str">
        <f t="shared" si="8"/>
        <v>0.9606564379962+0.054594623170013j</v>
      </c>
      <c r="P173" s="72" t="str">
        <f t="shared" si="21"/>
        <v>39.2786555428018+25.0877628576355j</v>
      </c>
      <c r="Q173" s="72"/>
      <c r="R173" s="72"/>
      <c r="S173" s="72"/>
      <c r="T173" s="72">
        <f t="shared" si="9"/>
        <v>24</v>
      </c>
      <c r="U173" s="72" t="str">
        <f t="shared" si="10"/>
        <v>1+0.00109189246340026j</v>
      </c>
      <c r="V173" s="72" t="str">
        <f t="shared" si="11"/>
        <v>0.9606564379962+0.054594623170013j</v>
      </c>
      <c r="W173" s="72" t="str">
        <f t="shared" si="22"/>
        <v>24.9040343896284-1.38803103904091j</v>
      </c>
      <c r="X173" s="72"/>
      <c r="Y173" s="72"/>
      <c r="Z173" s="72"/>
      <c r="AA173" s="72" t="str">
        <f t="shared" si="12"/>
        <v>7-12.8217754671578j</v>
      </c>
      <c r="AB173" s="72">
        <f t="shared" si="13"/>
        <v>23.291901944952798</v>
      </c>
      <c r="AC173" s="72">
        <f t="shared" si="14"/>
        <v>-61.367832992898734</v>
      </c>
      <c r="AD173" s="72"/>
      <c r="AE173" s="72" t="str">
        <f t="shared" si="15"/>
        <v>62499.9999999997-0.00426520493515724j</v>
      </c>
      <c r="AF173" s="72" t="str">
        <f t="shared" si="16"/>
        <v>0.242424242424243+1.25332009113896E-08j</v>
      </c>
      <c r="AG173" s="72">
        <f t="shared" si="23"/>
        <v>-12.308479057718845</v>
      </c>
      <c r="AH173" s="72">
        <f t="shared" si="24"/>
        <v>2.9621605035500714E-6</v>
      </c>
      <c r="AI173" s="72"/>
      <c r="AJ173" s="72"/>
      <c r="AK173" s="72"/>
      <c r="AL173" s="72" t="str">
        <f t="shared" si="17"/>
        <v>2.66967150887605+1.6643927220784j</v>
      </c>
      <c r="AM173" s="72">
        <f t="shared" si="25"/>
        <v>9.9551888894006062</v>
      </c>
      <c r="AN173" s="72">
        <f t="shared" si="26"/>
        <v>31.941260394439421</v>
      </c>
      <c r="AO173" s="72"/>
      <c r="AP173" s="72"/>
      <c r="AQ173" s="72"/>
      <c r="AR173" s="72" t="str">
        <f t="shared" si="18"/>
        <v>42.6903369311046-89.7354944593364j</v>
      </c>
      <c r="AS173" s="72">
        <f t="shared" si="27"/>
        <v>39.945337545294841</v>
      </c>
      <c r="AT173" s="72">
        <f t="shared" si="28"/>
        <v>-64.557920561958028</v>
      </c>
      <c r="AU173" s="72"/>
      <c r="AV173" s="72"/>
      <c r="AW173" s="72"/>
      <c r="AX173" s="72" t="str">
        <f t="shared" si="29"/>
        <v>0.449870527680066-24.6573175480762j</v>
      </c>
      <c r="AY173" s="72">
        <f t="shared" si="30"/>
        <v>27.840361989554804</v>
      </c>
      <c r="AZ173" s="72">
        <f t="shared" si="31"/>
        <v>-88.954759655317588</v>
      </c>
      <c r="BA173" s="72">
        <f t="shared" si="19"/>
        <v>91.045240344682412</v>
      </c>
      <c r="BB173" s="72">
        <f t="shared" si="32"/>
        <v>-27.840361989554804</v>
      </c>
      <c r="BC173" s="72">
        <f t="shared" si="33"/>
        <v>-91.045240344682412</v>
      </c>
      <c r="BD173" s="72"/>
      <c r="BE173" s="72"/>
      <c r="BF173" s="56"/>
    </row>
    <row r="174" spans="2:58" s="42" customFormat="1" hidden="1" x14ac:dyDescent="0.3">
      <c r="B174" s="55">
        <v>63</v>
      </c>
      <c r="C174" s="72">
        <f t="shared" si="0"/>
        <v>1819.7008586099842</v>
      </c>
      <c r="D174" s="72" t="str">
        <f t="shared" si="20"/>
        <v>11433.5176982803j</v>
      </c>
      <c r="E174" s="72">
        <f t="shared" si="1"/>
        <v>0.99994701902056282</v>
      </c>
      <c r="F174" s="72" t="str">
        <f t="shared" si="2"/>
        <v>-0.0114335176982803j</v>
      </c>
      <c r="G174" s="72" t="str">
        <f t="shared" si="3"/>
        <v>0.999947019020563-0.0114335176982803j</v>
      </c>
      <c r="H174" s="72">
        <f t="shared" si="4"/>
        <v>1.0755679981484628E-4</v>
      </c>
      <c r="I174" s="72">
        <f t="shared" si="5"/>
        <v>-0.65509847035366875</v>
      </c>
      <c r="J174" s="72"/>
      <c r="K174" s="72"/>
      <c r="L174" s="72"/>
      <c r="M174" s="72">
        <f t="shared" si="6"/>
        <v>36.363636363636367</v>
      </c>
      <c r="N174" s="72" t="str">
        <f t="shared" si="7"/>
        <v>1+0.755755519856328j</v>
      </c>
      <c r="O174" s="72" t="str">
        <f t="shared" si="8"/>
        <v>0.956860642104227+0.0571675884914015j</v>
      </c>
      <c r="P174" s="72" t="str">
        <f t="shared" si="21"/>
        <v>39.5777292294753+26.3564561610474j</v>
      </c>
      <c r="Q174" s="72"/>
      <c r="R174" s="72"/>
      <c r="S174" s="72"/>
      <c r="T174" s="72">
        <f t="shared" si="9"/>
        <v>24</v>
      </c>
      <c r="U174" s="72" t="str">
        <f t="shared" si="10"/>
        <v>1+0.00114335176982803j</v>
      </c>
      <c r="V174" s="72" t="str">
        <f t="shared" si="11"/>
        <v>0.956860642104227+0.0571675884914015j</v>
      </c>
      <c r="W174" s="72" t="str">
        <f t="shared" si="22"/>
        <v>24.9945187758446-1.46461862864412j</v>
      </c>
      <c r="X174" s="72"/>
      <c r="Y174" s="72"/>
      <c r="Z174" s="72"/>
      <c r="AA174" s="72" t="str">
        <f t="shared" si="12"/>
        <v>7-12.2447005107673j</v>
      </c>
      <c r="AB174" s="72">
        <f t="shared" si="13"/>
        <v>22.987061565779307</v>
      </c>
      <c r="AC174" s="72">
        <f t="shared" si="14"/>
        <v>-60.244437826796798</v>
      </c>
      <c r="AD174" s="72"/>
      <c r="AE174" s="72" t="str">
        <f t="shared" si="15"/>
        <v>62499.9999999997-0.00446621785089072j</v>
      </c>
      <c r="AF174" s="72" t="str">
        <f t="shared" si="16"/>
        <v>0.242424242424243+1.31238724727735E-08j</v>
      </c>
      <c r="AG174" s="72">
        <f t="shared" si="23"/>
        <v>-12.308479057718845</v>
      </c>
      <c r="AH174" s="72">
        <f t="shared" si="24"/>
        <v>3.1017628271760834E-6</v>
      </c>
      <c r="AI174" s="72"/>
      <c r="AJ174" s="72"/>
      <c r="AK174" s="72"/>
      <c r="AL174" s="72" t="str">
        <f t="shared" si="17"/>
        <v>2.69169610751537+1.74842192942432j</v>
      </c>
      <c r="AM174" s="72">
        <f t="shared" si="25"/>
        <v>10.129302793415778</v>
      </c>
      <c r="AN174" s="72">
        <f t="shared" si="26"/>
        <v>33.006198544909765</v>
      </c>
      <c r="AO174" s="72"/>
      <c r="AP174" s="72"/>
      <c r="AQ174" s="72"/>
      <c r="AR174" s="72" t="str">
        <f t="shared" si="18"/>
        <v>42.8257723865539-86.2643778328972j</v>
      </c>
      <c r="AS174" s="72">
        <f t="shared" si="27"/>
        <v>39.673415279282111</v>
      </c>
      <c r="AT174" s="72">
        <f t="shared" si="28"/>
        <v>-63.597994631196094</v>
      </c>
      <c r="AU174" s="72"/>
      <c r="AV174" s="72"/>
      <c r="AW174" s="72"/>
      <c r="AX174" s="72" t="str">
        <f t="shared" si="29"/>
        <v>0.435897273934027-23.5735845126731j</v>
      </c>
      <c r="AY174" s="72">
        <f t="shared" si="30"/>
        <v>27.449997155811211</v>
      </c>
      <c r="AZ174" s="72">
        <f t="shared" si="31"/>
        <v>-88.940669026196389</v>
      </c>
      <c r="BA174" s="72">
        <f t="shared" si="19"/>
        <v>91.059330973803611</v>
      </c>
      <c r="BB174" s="72">
        <f t="shared" si="32"/>
        <v>-27.449997155811211</v>
      </c>
      <c r="BC174" s="72">
        <f t="shared" si="33"/>
        <v>-91.059330973803611</v>
      </c>
      <c r="BD174" s="72"/>
      <c r="BE174" s="72"/>
      <c r="BF174" s="56"/>
    </row>
    <row r="175" spans="2:58" s="42" customFormat="1" hidden="1" x14ac:dyDescent="0.3">
      <c r="B175" s="55">
        <v>64</v>
      </c>
      <c r="C175" s="72">
        <f t="shared" ref="C175:C238" si="34">Fstart*10^(Step*B175)</f>
        <v>1905.4607179632476</v>
      </c>
      <c r="D175" s="72" t="str">
        <f t="shared" si="20"/>
        <v>11972.3627865145j</v>
      </c>
      <c r="E175" s="72">
        <f t="shared" ref="E175:E238" si="35">(IMPRODUCT(D175,D175))/wn^2 + 1</f>
        <v>0.99994190751123679</v>
      </c>
      <c r="F175" s="72" t="str">
        <f t="shared" ref="F175:F238" si="36">IMDIV(D175,wn*Qn)</f>
        <v>-0.0119723627865145j</v>
      </c>
      <c r="G175" s="72" t="str">
        <f t="shared" ref="G175:G238" si="37">IMSUM(E175,F175)</f>
        <v>0.999941907511237-0.0119723627865145j</v>
      </c>
      <c r="H175" s="72">
        <f t="shared" ref="H175:H238" si="38">20*LOG(IMABS(G175),10)</f>
        <v>1.1793483451227951E-4</v>
      </c>
      <c r="I175" s="72">
        <f t="shared" ref="I175:I238" si="39">(IMARGUMENT(G175)*(180/PI()))</f>
        <v>-0.68597293248206792</v>
      </c>
      <c r="J175" s="72"/>
      <c r="K175" s="72"/>
      <c r="L175" s="72"/>
      <c r="M175" s="72">
        <f t="shared" ref="M175:M238" si="40">Vin/Ro</f>
        <v>36.363636363636367</v>
      </c>
      <c r="N175" s="72" t="str">
        <f t="shared" ref="N175:N238" si="41">IMSUM(1,IMDIV(D175,wz))</f>
        <v>1+0.791373180188608j</v>
      </c>
      <c r="O175" s="72" t="str">
        <f t="shared" ref="O175:O238" si="42">IMSUM((IMPRODUCT(D175,D175))/wo^2 + 1, IMDIV(D175,Qp*wo))</f>
        <v>0.952698634671667+0.0598618139325725j</v>
      </c>
      <c r="P175" s="72" t="str">
        <f t="shared" si="21"/>
        <v>39.9094810461429+27.6983210255965j</v>
      </c>
      <c r="Q175" s="72"/>
      <c r="R175" s="72"/>
      <c r="S175" s="72"/>
      <c r="T175" s="72">
        <f t="shared" ref="T175:T238" si="43">Vin</f>
        <v>24</v>
      </c>
      <c r="U175" s="72" t="str">
        <f t="shared" ref="U175:U238" si="44">IMSUM(1,IMDIV(D175,wesr))</f>
        <v>1+0.00119723627865145j</v>
      </c>
      <c r="V175" s="72" t="str">
        <f t="shared" ref="V175:V238" si="45">IMSUM((IMPRODUCT(D175,D175))/wo^2 + 1, IMDIV(D175,Qp*wo))</f>
        <v>0.952698634671667+0.0598618139325725j</v>
      </c>
      <c r="W175" s="72" t="str">
        <f t="shared" si="22"/>
        <v>25.0944166358945-1.54662090937555j</v>
      </c>
      <c r="X175" s="72"/>
      <c r="Y175" s="72"/>
      <c r="Z175" s="72"/>
      <c r="AA175" s="72" t="str">
        <f t="shared" ref="AA175:AA238" si="46">IMPRODUCT(gm_EA*10^-6,IMSUM(RCOMP*10^6,IMDIV(1,IMPRODUCT(D175,CCOMP*10^-12))))</f>
        <v>7-11.6935982058357j</v>
      </c>
      <c r="AB175" s="72">
        <f t="shared" ref="AB175:AB238" si="47">20*LOG(IMABS(AA175),10)</f>
        <v>22.689060000367562</v>
      </c>
      <c r="AC175" s="72">
        <f t="shared" ref="AC175:AC238" si="48">(IMARGUMENT(AA175)*(180/PI()))</f>
        <v>-59.094495714341249</v>
      </c>
      <c r="AD175" s="72"/>
      <c r="AE175" s="72" t="str">
        <f t="shared" ref="AE175:AE238" si="49">IMDIV(Rfb_upper*1000,IMSUM(IMPRODUCT(D175,Rfb_upper*1000,Cff*0.000000000001),1))</f>
        <v>62499.9999999996-0.0046767042134822j</v>
      </c>
      <c r="AF175" s="72" t="str">
        <f t="shared" ref="AF175:AF238" si="50">IMDIV(Rfb_lower*1000,IMSUM(AE175,Rfb_lower*1000))</f>
        <v>0.242424242424243+1.37423815272205E-08j</v>
      </c>
      <c r="AG175" s="72">
        <f t="shared" si="23"/>
        <v>-12.308479057718841</v>
      </c>
      <c r="AH175" s="72">
        <f t="shared" si="24"/>
        <v>3.2479444056191488E-6</v>
      </c>
      <c r="AI175" s="72"/>
      <c r="AJ175" s="72"/>
      <c r="AK175" s="72"/>
      <c r="AL175" s="72" t="str">
        <f t="shared" ref="AL175:AL238" si="51">IMPRODUCT(Fm,Rcsa,P175,G175)</f>
        <v>2.71611744432476+1.83727582934541j</v>
      </c>
      <c r="AM175" s="72">
        <f t="shared" si="25"/>
        <v>10.31524655587056</v>
      </c>
      <c r="AN175" s="72">
        <f t="shared" si="26"/>
        <v>34.075780810808411</v>
      </c>
      <c r="AO175" s="72"/>
      <c r="AP175" s="72"/>
      <c r="AQ175" s="72"/>
      <c r="AR175" s="72" t="str">
        <f t="shared" ref="AR175:AR238" si="52">IMPRODUCT(AF175,Fm,W175,AA175)</f>
        <v>42.975100965969-82.9828262135711j</v>
      </c>
      <c r="AS175" s="72">
        <f t="shared" si="27"/>
        <v>39.411638952696549</v>
      </c>
      <c r="AT175" s="72">
        <f t="shared" si="28"/>
        <v>-62.62128909968397</v>
      </c>
      <c r="AU175" s="72"/>
      <c r="AV175" s="72"/>
      <c r="AW175" s="72"/>
      <c r="AX175" s="72" t="str">
        <f t="shared" si="29"/>
        <v>0.421189096653923-22.538756649995j</v>
      </c>
      <c r="AY175" s="72">
        <f t="shared" si="30"/>
        <v>27.060115452264697</v>
      </c>
      <c r="AZ175" s="72">
        <f t="shared" si="31"/>
        <v>-88.92941969062683</v>
      </c>
      <c r="BA175" s="72">
        <f t="shared" ref="BA175:BA238" si="53">(IMARGUMENT(IMPRODUCT(-1,AX175))*(180/PI()))</f>
        <v>91.07058030937317</v>
      </c>
      <c r="BB175" s="72">
        <f t="shared" si="32"/>
        <v>-27.060115452264697</v>
      </c>
      <c r="BC175" s="72">
        <f t="shared" si="33"/>
        <v>-91.07058030937317</v>
      </c>
      <c r="BD175" s="72"/>
      <c r="BE175" s="72"/>
      <c r="BF175" s="56"/>
    </row>
    <row r="176" spans="2:58" s="42" customFormat="1" hidden="1" x14ac:dyDescent="0.3">
      <c r="B176" s="55">
        <v>65</v>
      </c>
      <c r="C176" s="72">
        <f t="shared" si="34"/>
        <v>1995.2623149688804</v>
      </c>
      <c r="D176" s="72" t="str">
        <f t="shared" ref="D176:D239" si="54">COMPLEX(0,2*PI()*C176,"j")</f>
        <v>12536.6028613816j</v>
      </c>
      <c r="E176" s="72">
        <f t="shared" si="35"/>
        <v>0.9999363028527114</v>
      </c>
      <c r="F176" s="72" t="str">
        <f t="shared" si="36"/>
        <v>-0.0125366028613816j</v>
      </c>
      <c r="G176" s="72" t="str">
        <f t="shared" si="37"/>
        <v>0.999936302852711-0.0125366028613816j</v>
      </c>
      <c r="H176" s="72">
        <f t="shared" si="38"/>
        <v>1.2931435559786314E-4</v>
      </c>
      <c r="I176" s="72">
        <f t="shared" si="39"/>
        <v>-0.71830255538103116</v>
      </c>
      <c r="J176" s="72"/>
      <c r="K176" s="72"/>
      <c r="L176" s="72"/>
      <c r="M176" s="72">
        <f t="shared" si="40"/>
        <v>36.363636363636367</v>
      </c>
      <c r="N176" s="72" t="str">
        <f t="shared" si="41"/>
        <v>1+0.828669449137324j</v>
      </c>
      <c r="O176" s="72" t="str">
        <f t="shared" si="42"/>
        <v>0.94813508426968+0.062683014306908j</v>
      </c>
      <c r="P176" s="72" t="str">
        <f t="shared" ref="P176:P239" si="55">IMPRODUCT(M176,IMDIV(N176,O176))</f>
        <v>40.2779100416796+29.1189453493916j</v>
      </c>
      <c r="Q176" s="72"/>
      <c r="R176" s="72"/>
      <c r="S176" s="72"/>
      <c r="T176" s="72">
        <f t="shared" si="43"/>
        <v>24</v>
      </c>
      <c r="U176" s="72" t="str">
        <f t="shared" si="44"/>
        <v>1+0.00125366028613816j</v>
      </c>
      <c r="V176" s="72" t="str">
        <f t="shared" si="45"/>
        <v>0.94813508426968+0.062683014306908j</v>
      </c>
      <c r="W176" s="72" t="str">
        <f t="shared" ref="W176:W239" si="56">IMPRODUCT(T176,IMDIV(U176,V176))</f>
        <v>25.2047820946745-1.63460238471129j</v>
      </c>
      <c r="X176" s="72"/>
      <c r="Y176" s="72"/>
      <c r="Z176" s="72"/>
      <c r="AA176" s="72" t="str">
        <f t="shared" si="46"/>
        <v>7-11.1672995904866j</v>
      </c>
      <c r="AB176" s="72">
        <f t="shared" si="47"/>
        <v>22.398212704737258</v>
      </c>
      <c r="AC176" s="72">
        <f t="shared" si="48"/>
        <v>-57.919274241951364</v>
      </c>
      <c r="AD176" s="72"/>
      <c r="AE176" s="72" t="str">
        <f t="shared" si="49"/>
        <v>62499.9999999996-0.00489711049272716j</v>
      </c>
      <c r="AF176" s="72" t="str">
        <f t="shared" si="50"/>
        <v>0.242424242424243+1.439004001536E-08j</v>
      </c>
      <c r="AG176" s="72">
        <f t="shared" ref="AG176:AG239" si="57">20*LOG(IMABS(AF176),10)</f>
        <v>-12.30847905771884</v>
      </c>
      <c r="AH176" s="72">
        <f t="shared" ref="AH176:AH239" si="58">(IMARGUMENT(AF176)*(180/PI()))</f>
        <v>3.4010153096060428E-6</v>
      </c>
      <c r="AI176" s="72"/>
      <c r="AJ176" s="72"/>
      <c r="AK176" s="72"/>
      <c r="AL176" s="72" t="str">
        <f t="shared" si="51"/>
        <v>2.74322680474267+1.93131961155192j</v>
      </c>
      <c r="AM176" s="72">
        <f t="shared" ref="AM176:AM239" si="59">20*LOG(IMABS(AL176),10)</f>
        <v>10.513566409104635</v>
      </c>
      <c r="AN176" s="72">
        <f t="shared" ref="AN176:AN239" si="60">(IMARGUMENT(AL176)*(180/PI()))</f>
        <v>35.146773577066092</v>
      </c>
      <c r="AO176" s="72"/>
      <c r="AP176" s="72"/>
      <c r="AQ176" s="72"/>
      <c r="AR176" s="72" t="str">
        <f t="shared" si="52"/>
        <v>43.1398356840655-79.884970927578j</v>
      </c>
      <c r="AS176" s="72">
        <f t="shared" ref="AS176:AS239" si="61">20*LOG(IMABS(AR176),10)</f>
        <v>39.160670701016045</v>
      </c>
      <c r="AT176" s="72">
        <f t="shared" ref="AT176:AT239" si="62">(IMARGUMENT(AR176)*(180/PI()))</f>
        <v>-61.629870110118134</v>
      </c>
      <c r="AU176" s="72"/>
      <c r="AV176" s="72"/>
      <c r="AW176" s="72"/>
      <c r="AX176" s="72" t="str">
        <f t="shared" ref="AX176:AX239" si="63">IMDIV(AR176,IMSUM(1,AL176))</f>
        <v>0.405753737179991-21.550553916596j</v>
      </c>
      <c r="AY176" s="72">
        <f t="shared" ref="AY176:AY239" si="64">20*LOG(IMABS(AX176),10)</f>
        <v>26.670708019878589</v>
      </c>
      <c r="AZ176" s="72">
        <f t="shared" ref="AZ176:AZ239" si="65">(IMARGUMENT(AX176)*(180/PI()))</f>
        <v>-88.921362752380347</v>
      </c>
      <c r="BA176" s="72">
        <f t="shared" si="53"/>
        <v>91.078637247619653</v>
      </c>
      <c r="BB176" s="72">
        <f t="shared" ref="BB176:BB239" si="66">0-AY176</f>
        <v>-26.670708019878589</v>
      </c>
      <c r="BC176" s="72">
        <f t="shared" ref="BC176:BC239" si="67">-BA176</f>
        <v>-91.078637247619653</v>
      </c>
      <c r="BD176" s="72"/>
      <c r="BE176" s="72"/>
      <c r="BF176" s="56"/>
    </row>
    <row r="177" spans="2:58" s="42" customFormat="1" hidden="1" x14ac:dyDescent="0.3">
      <c r="B177" s="55">
        <v>66</v>
      </c>
      <c r="C177" s="72">
        <f t="shared" si="34"/>
        <v>2089.2961308540398</v>
      </c>
      <c r="D177" s="72" t="str">
        <f t="shared" si="54"/>
        <v>13127.4347517293j</v>
      </c>
      <c r="E177" s="72">
        <f t="shared" si="35"/>
        <v>0.99993015746684155</v>
      </c>
      <c r="F177" s="72" t="str">
        <f t="shared" si="36"/>
        <v>-0.0131274347517293j</v>
      </c>
      <c r="G177" s="72" t="str">
        <f t="shared" si="37"/>
        <v>0.999930157466842-0.0131274347517293j</v>
      </c>
      <c r="H177" s="72">
        <f t="shared" si="38"/>
        <v>1.4179203168333376E-4</v>
      </c>
      <c r="I177" s="72">
        <f t="shared" si="39"/>
        <v>-0.75215593232161493</v>
      </c>
      <c r="J177" s="72"/>
      <c r="K177" s="72"/>
      <c r="L177" s="72"/>
      <c r="M177" s="72">
        <f t="shared" si="40"/>
        <v>36.363636363636367</v>
      </c>
      <c r="N177" s="72" t="str">
        <f t="shared" si="41"/>
        <v>1+0.867723437089307j</v>
      </c>
      <c r="O177" s="72" t="str">
        <f t="shared" si="42"/>
        <v>0.9431312507569+0.0656371737586465j</v>
      </c>
      <c r="P177" s="72" t="str">
        <f t="shared" si="55"/>
        <v>40.6875973840676+30.6245399121497j</v>
      </c>
      <c r="Q177" s="72"/>
      <c r="R177" s="72"/>
      <c r="S177" s="72"/>
      <c r="T177" s="72">
        <f t="shared" si="43"/>
        <v>24</v>
      </c>
      <c r="U177" s="72" t="str">
        <f t="shared" si="44"/>
        <v>1+0.00131274347517293j</v>
      </c>
      <c r="V177" s="72" t="str">
        <f t="shared" si="45"/>
        <v>0.9431312507569+0.0656371737586465j</v>
      </c>
      <c r="W177" s="72" t="str">
        <f t="shared" si="56"/>
        <v>25.326803017921-1.7292120537044j</v>
      </c>
      <c r="X177" s="72"/>
      <c r="Y177" s="72"/>
      <c r="Z177" s="72"/>
      <c r="AA177" s="72" t="str">
        <f t="shared" si="46"/>
        <v>7-10.6646883147949j</v>
      </c>
      <c r="AB177" s="72">
        <f t="shared" si="47"/>
        <v>22.114825077085388</v>
      </c>
      <c r="AC177" s="72">
        <f t="shared" si="48"/>
        <v>-56.720236894160983</v>
      </c>
      <c r="AD177" s="72"/>
      <c r="AE177" s="72" t="str">
        <f t="shared" si="49"/>
        <v>62499.9999999996-0.00512790419989422j</v>
      </c>
      <c r="AF177" s="72" t="str">
        <f t="shared" si="50"/>
        <v>0.242424242424243+1.50682217076782E-08j</v>
      </c>
      <c r="AG177" s="72">
        <f t="shared" si="57"/>
        <v>-12.30847905771884</v>
      </c>
      <c r="AH177" s="72">
        <f t="shared" si="58"/>
        <v>3.561300223046642E-6</v>
      </c>
      <c r="AI177" s="72"/>
      <c r="AJ177" s="72"/>
      <c r="AK177" s="72"/>
      <c r="AL177" s="72" t="str">
        <f t="shared" si="51"/>
        <v>2.77335746833702+2.0309587134868j</v>
      </c>
      <c r="AM177" s="72">
        <f t="shared" si="59"/>
        <v>10.724816902747067</v>
      </c>
      <c r="AN177" s="72">
        <f t="shared" si="60"/>
        <v>36.215708499305002</v>
      </c>
      <c r="AO177" s="72"/>
      <c r="AP177" s="72"/>
      <c r="AQ177" s="72"/>
      <c r="AR177" s="72" t="str">
        <f t="shared" si="52"/>
        <v>43.3216721136751-76.9655276451712j</v>
      </c>
      <c r="AS177" s="72">
        <f t="shared" si="61"/>
        <v>38.921201986084426</v>
      </c>
      <c r="AT177" s="72">
        <f t="shared" si="62"/>
        <v>-60.626096605024301</v>
      </c>
      <c r="AU177" s="72"/>
      <c r="AV177" s="72"/>
      <c r="AW177" s="72"/>
      <c r="AX177" s="72" t="str">
        <f t="shared" si="63"/>
        <v>0.389606178546171-20.6067944425595j</v>
      </c>
      <c r="AY177" s="72">
        <f t="shared" si="64"/>
        <v>26.281760942236104</v>
      </c>
      <c r="AZ177" s="72">
        <f t="shared" si="65"/>
        <v>-88.916855773944121</v>
      </c>
      <c r="BA177" s="72">
        <f t="shared" si="53"/>
        <v>91.083144226055879</v>
      </c>
      <c r="BB177" s="72">
        <f t="shared" si="66"/>
        <v>-26.281760942236104</v>
      </c>
      <c r="BC177" s="72">
        <f t="shared" si="67"/>
        <v>-91.083144226055879</v>
      </c>
      <c r="BD177" s="72"/>
      <c r="BE177" s="72"/>
      <c r="BF177" s="56"/>
    </row>
    <row r="178" spans="2:58" s="42" customFormat="1" hidden="1" x14ac:dyDescent="0.3">
      <c r="B178" s="55">
        <v>67</v>
      </c>
      <c r="C178" s="72">
        <f t="shared" si="34"/>
        <v>2187.7616239495537</v>
      </c>
      <c r="D178" s="72" t="str">
        <f t="shared" si="54"/>
        <v>13746.1116912112j</v>
      </c>
      <c r="E178" s="72">
        <f t="shared" si="35"/>
        <v>0.99992341918522842</v>
      </c>
      <c r="F178" s="72" t="str">
        <f t="shared" si="36"/>
        <v>-0.0137461116912112j</v>
      </c>
      <c r="G178" s="72" t="str">
        <f t="shared" si="37"/>
        <v>0.999923419185228-0.0137461116912112j</v>
      </c>
      <c r="H178" s="72">
        <f t="shared" si="38"/>
        <v>1.5547386724193145E-4</v>
      </c>
      <c r="I178" s="72">
        <f t="shared" si="39"/>
        <v>-0.78760489129873057</v>
      </c>
      <c r="J178" s="72"/>
      <c r="K178" s="72"/>
      <c r="L178" s="72"/>
      <c r="M178" s="72">
        <f t="shared" si="40"/>
        <v>36.363636363636367</v>
      </c>
      <c r="N178" s="72" t="str">
        <f t="shared" si="41"/>
        <v>1+0.90861798278906j</v>
      </c>
      <c r="O178" s="72" t="str">
        <f t="shared" si="42"/>
        <v>0.937644656413007+0.068730558456056j</v>
      </c>
      <c r="P178" s="72" t="str">
        <f t="shared" si="55"/>
        <v>41.1438111479527+32.2220327239672j</v>
      </c>
      <c r="Q178" s="72"/>
      <c r="R178" s="72"/>
      <c r="S178" s="72"/>
      <c r="T178" s="72">
        <f t="shared" si="43"/>
        <v>24</v>
      </c>
      <c r="U178" s="72" t="str">
        <f t="shared" si="44"/>
        <v>1+0.00137461116912112j</v>
      </c>
      <c r="V178" s="72" t="str">
        <f t="shared" si="45"/>
        <v>0.937644656413007+0.068730558456056j</v>
      </c>
      <c r="W178" s="72" t="str">
        <f t="shared" si="56"/>
        <v>25.461821240243-1.8311996056798j</v>
      </c>
      <c r="X178" s="72"/>
      <c r="Y178" s="72"/>
      <c r="Z178" s="72"/>
      <c r="AA178" s="72" t="str">
        <f t="shared" si="46"/>
        <v>7-10.1846982728586j</v>
      </c>
      <c r="AB178" s="72">
        <f t="shared" si="47"/>
        <v>21.839188890162529</v>
      </c>
      <c r="AC178" s="72">
        <f t="shared" si="48"/>
        <v>-55.499041707208072</v>
      </c>
      <c r="AD178" s="72"/>
      <c r="AE178" s="72" t="str">
        <f t="shared" si="49"/>
        <v>62499.9999999995-0.00536957487937934j</v>
      </c>
      <c r="AF178" s="72" t="str">
        <f t="shared" si="50"/>
        <v>0.242424242424243+1.57783651184702E-08j</v>
      </c>
      <c r="AG178" s="72">
        <f t="shared" si="57"/>
        <v>-12.308479057718834</v>
      </c>
      <c r="AH178" s="72">
        <f t="shared" si="58"/>
        <v>3.7291391317321932E-6</v>
      </c>
      <c r="AI178" s="72"/>
      <c r="AJ178" s="72"/>
      <c r="AK178" s="72"/>
      <c r="AL178" s="72" t="str">
        <f t="shared" si="51"/>
        <v>2.80689218879267+2.13664484549289j</v>
      </c>
      <c r="AM178" s="72">
        <f t="shared" si="59"/>
        <v>10.949563363697854</v>
      </c>
      <c r="AN178" s="72">
        <f t="shared" si="60"/>
        <v>37.278888494452907</v>
      </c>
      <c r="AO178" s="72"/>
      <c r="AP178" s="72"/>
      <c r="AQ178" s="72"/>
      <c r="AR178" s="72" t="str">
        <f t="shared" si="52"/>
        <v>43.5225138907831-74.2198237261491j</v>
      </c>
      <c r="AS178" s="72">
        <f t="shared" si="61"/>
        <v>38.693955146546735</v>
      </c>
      <c r="AT178" s="72">
        <f t="shared" si="62"/>
        <v>-59.612634997398487</v>
      </c>
      <c r="AU178" s="72"/>
      <c r="AV178" s="72"/>
      <c r="AW178" s="72"/>
      <c r="AX178" s="72" t="str">
        <f t="shared" si="63"/>
        <v>0.372769120809236-19.7053909662926j</v>
      </c>
      <c r="AY178" s="72">
        <f t="shared" si="64"/>
        <v>25.893254994800333</v>
      </c>
      <c r="AZ178" s="72">
        <f t="shared" si="65"/>
        <v>-88.916258488737341</v>
      </c>
      <c r="BA178" s="72">
        <f t="shared" si="53"/>
        <v>91.083741511262659</v>
      </c>
      <c r="BB178" s="72">
        <f t="shared" si="66"/>
        <v>-25.893254994800333</v>
      </c>
      <c r="BC178" s="72">
        <f t="shared" si="67"/>
        <v>-91.083741511262659</v>
      </c>
      <c r="BD178" s="72"/>
      <c r="BE178" s="72"/>
      <c r="BF178" s="56"/>
    </row>
    <row r="179" spans="2:58" s="42" customFormat="1" hidden="1" x14ac:dyDescent="0.3">
      <c r="B179" s="55">
        <v>68</v>
      </c>
      <c r="C179" s="72">
        <f t="shared" si="34"/>
        <v>2290.867652767774</v>
      </c>
      <c r="D179" s="72" t="str">
        <f t="shared" si="54"/>
        <v>14393.9459765635j</v>
      </c>
      <c r="E179" s="72">
        <f t="shared" si="35"/>
        <v>0.99991603080636005</v>
      </c>
      <c r="F179" s="72" t="str">
        <f t="shared" si="36"/>
        <v>-0.0143939459765635j</v>
      </c>
      <c r="G179" s="72" t="str">
        <f t="shared" si="37"/>
        <v>0.99991603080636-0.0143939459765635j</v>
      </c>
      <c r="H179" s="72">
        <f t="shared" si="38"/>
        <v>1.7047610535565234E-4</v>
      </c>
      <c r="I179" s="72">
        <f t="shared" si="39"/>
        <v>-0.82472464777844356</v>
      </c>
      <c r="J179" s="72"/>
      <c r="K179" s="72"/>
      <c r="L179" s="72"/>
      <c r="M179" s="72">
        <f t="shared" si="40"/>
        <v>36.363636363636367</v>
      </c>
      <c r="N179" s="72" t="str">
        <f t="shared" si="41"/>
        <v>1+0.951439829050847j</v>
      </c>
      <c r="O179" s="72" t="str">
        <f t="shared" si="42"/>
        <v>0.931628725343844+0.0719697298828175j</v>
      </c>
      <c r="P179" s="72" t="str">
        <f t="shared" si="55"/>
        <v>41.6526343425469+33.9191807458294j</v>
      </c>
      <c r="Q179" s="72"/>
      <c r="R179" s="72"/>
      <c r="S179" s="72"/>
      <c r="T179" s="72">
        <f t="shared" si="43"/>
        <v>24</v>
      </c>
      <c r="U179" s="72" t="str">
        <f t="shared" si="44"/>
        <v>1+0.00143939459765635j</v>
      </c>
      <c r="V179" s="72" t="str">
        <f t="shared" si="45"/>
        <v>0.931628725343844+0.0719697298828175j</v>
      </c>
      <c r="W179" s="72" t="str">
        <f t="shared" si="56"/>
        <v>25.6113565127772-1.94143534930807j</v>
      </c>
      <c r="X179" s="72"/>
      <c r="Y179" s="72"/>
      <c r="Z179" s="72"/>
      <c r="AA179" s="72" t="str">
        <f t="shared" si="46"/>
        <v>7-9.72631134144526j</v>
      </c>
      <c r="AB179" s="72">
        <f t="shared" si="47"/>
        <v>21.571578643795519</v>
      </c>
      <c r="AC179" s="72">
        <f t="shared" si="48"/>
        <v>-54.257536605640169</v>
      </c>
      <c r="AD179" s="72"/>
      <c r="AE179" s="72" t="str">
        <f t="shared" si="49"/>
        <v>62499.9999999995-0.00562263514709507j</v>
      </c>
      <c r="AF179" s="72" t="str">
        <f t="shared" si="50"/>
        <v>0.242424242424243+1.65219765571206E-08j</v>
      </c>
      <c r="AG179" s="72">
        <f t="shared" si="57"/>
        <v>-12.308479057718834</v>
      </c>
      <c r="AH179" s="72">
        <f t="shared" si="58"/>
        <v>3.9048880444905091E-6</v>
      </c>
      <c r="AI179" s="72"/>
      <c r="AJ179" s="72"/>
      <c r="AK179" s="72"/>
      <c r="AL179" s="72" t="str">
        <f t="shared" si="51"/>
        <v>2.84427231702657+2.24888310974689j</v>
      </c>
      <c r="AM179" s="72">
        <f t="shared" si="59"/>
        <v>11.188385633279367</v>
      </c>
      <c r="AN179" s="72">
        <f t="shared" si="60"/>
        <v>38.332393164893752</v>
      </c>
      <c r="AO179" s="72"/>
      <c r="AP179" s="72"/>
      <c r="AQ179" s="72"/>
      <c r="AR179" s="72" t="str">
        <f t="shared" si="52"/>
        <v>43.7445024098761-71.6438355909963j</v>
      </c>
      <c r="AS179" s="72">
        <f t="shared" si="61"/>
        <v>38.479685668742263</v>
      </c>
      <c r="AT179" s="72">
        <f t="shared" si="62"/>
        <v>-58.59247379284421</v>
      </c>
      <c r="AU179" s="72"/>
      <c r="AV179" s="72"/>
      <c r="AW179" s="72"/>
      <c r="AX179" s="72" t="str">
        <f t="shared" si="63"/>
        <v>0.355273323694285-18.8443475887859j</v>
      </c>
      <c r="AY179" s="72">
        <f t="shared" si="64"/>
        <v>25.505165496500425</v>
      </c>
      <c r="AZ179" s="72">
        <f t="shared" si="65"/>
        <v>-88.919928072906572</v>
      </c>
      <c r="BA179" s="72">
        <f t="shared" si="53"/>
        <v>91.080071927093428</v>
      </c>
      <c r="BB179" s="72">
        <f t="shared" si="66"/>
        <v>-25.505165496500425</v>
      </c>
      <c r="BC179" s="72">
        <f t="shared" si="67"/>
        <v>-91.080071927093428</v>
      </c>
      <c r="BD179" s="72"/>
      <c r="BE179" s="72"/>
      <c r="BF179" s="56"/>
    </row>
    <row r="180" spans="2:58" s="42" customFormat="1" hidden="1" x14ac:dyDescent="0.3">
      <c r="B180" s="55">
        <v>69</v>
      </c>
      <c r="C180" s="72">
        <f t="shared" si="34"/>
        <v>2398.8329190194918</v>
      </c>
      <c r="D180" s="72" t="str">
        <f t="shared" si="54"/>
        <v>15072.311751162j</v>
      </c>
      <c r="E180" s="72">
        <f t="shared" si="35"/>
        <v>0.99990792961002606</v>
      </c>
      <c r="F180" s="72" t="str">
        <f t="shared" si="36"/>
        <v>-0.015072311751162j</v>
      </c>
      <c r="G180" s="72" t="str">
        <f t="shared" si="37"/>
        <v>0.999907929610026-0.015072311751162j</v>
      </c>
      <c r="H180" s="72">
        <f t="shared" si="38"/>
        <v>1.8692621771733848E-4</v>
      </c>
      <c r="I180" s="72">
        <f t="shared" si="39"/>
        <v>-0.86359396468834448</v>
      </c>
      <c r="J180" s="72"/>
      <c r="K180" s="72"/>
      <c r="L180" s="72"/>
      <c r="M180" s="72">
        <f t="shared" si="40"/>
        <v>36.363636363636367</v>
      </c>
      <c r="N180" s="72" t="str">
        <f t="shared" si="41"/>
        <v>1+0.996279806751808j</v>
      </c>
      <c r="O180" s="72" t="str">
        <f t="shared" si="42"/>
        <v>0.925032388097009+0.07536155875581j</v>
      </c>
      <c r="P180" s="72" t="str">
        <f t="shared" si="55"/>
        <v>42.2211223571855+35.7247026602854j</v>
      </c>
      <c r="Q180" s="72"/>
      <c r="R180" s="72"/>
      <c r="S180" s="72"/>
      <c r="T180" s="72">
        <f t="shared" si="43"/>
        <v>24</v>
      </c>
      <c r="U180" s="72" t="str">
        <f t="shared" si="44"/>
        <v>1+0.0015072311751162j</v>
      </c>
      <c r="V180" s="72" t="str">
        <f t="shared" si="45"/>
        <v>0.925032388097009+0.07536155875581j</v>
      </c>
      <c r="W180" s="72" t="str">
        <f t="shared" si="56"/>
        <v>25.7771349856426-2.06093489169184j</v>
      </c>
      <c r="X180" s="72"/>
      <c r="Y180" s="72"/>
      <c r="Z180" s="72"/>
      <c r="AA180" s="72" t="str">
        <f t="shared" si="46"/>
        <v>7-9.28855522041644j</v>
      </c>
      <c r="AB180" s="72">
        <f t="shared" si="47"/>
        <v>21.312247920201244</v>
      </c>
      <c r="AC180" s="72">
        <f t="shared" si="48"/>
        <v>-52.997751222156325</v>
      </c>
      <c r="AD180" s="72"/>
      <c r="AE180" s="72" t="str">
        <f t="shared" si="49"/>
        <v>62499.9999999994-0.0058876217777976j</v>
      </c>
      <c r="AF180" s="72" t="str">
        <f t="shared" si="50"/>
        <v>0.242424242424243+1.73006333231887E-08j</v>
      </c>
      <c r="AG180" s="72">
        <f t="shared" si="57"/>
        <v>-12.308479057718833</v>
      </c>
      <c r="AH180" s="72">
        <f t="shared" si="58"/>
        <v>4.088919748328664E-6</v>
      </c>
      <c r="AI180" s="72"/>
      <c r="AJ180" s="72"/>
      <c r="AK180" s="72"/>
      <c r="AL180" s="72" t="str">
        <f t="shared" si="51"/>
        <v>2.88600900059464+2.36824043991716j</v>
      </c>
      <c r="AM180" s="72">
        <f t="shared" si="59"/>
        <v>11.441883308274598</v>
      </c>
      <c r="AN180" s="72">
        <f t="shared" si="60"/>
        <v>39.372082319549634</v>
      </c>
      <c r="AO180" s="72"/>
      <c r="AP180" s="72"/>
      <c r="AQ180" s="72"/>
      <c r="AR180" s="72" t="str">
        <f t="shared" si="52"/>
        <v>43.9900514915465-69.2342384915854j</v>
      </c>
      <c r="AS180" s="72">
        <f t="shared" si="61"/>
        <v>38.279185413740969</v>
      </c>
      <c r="AT180" s="72">
        <f t="shared" si="62"/>
        <v>-57.568938756356481</v>
      </c>
      <c r="AU180" s="72"/>
      <c r="AV180" s="72"/>
      <c r="AW180" s="72"/>
      <c r="AX180" s="72" t="str">
        <f t="shared" si="63"/>
        <v>0.337157787801341-18.0217568174889j</v>
      </c>
      <c r="AY180" s="72">
        <f t="shared" si="64"/>
        <v>25.117462281029098</v>
      </c>
      <c r="AZ180" s="72">
        <f t="shared" si="65"/>
        <v>-88.928214092293331</v>
      </c>
      <c r="BA180" s="72">
        <f t="shared" si="53"/>
        <v>91.071785907706655</v>
      </c>
      <c r="BB180" s="72">
        <f t="shared" si="66"/>
        <v>-25.117462281029098</v>
      </c>
      <c r="BC180" s="72">
        <f t="shared" si="67"/>
        <v>-91.071785907706655</v>
      </c>
      <c r="BD180" s="72"/>
      <c r="BE180" s="72"/>
      <c r="BF180" s="56"/>
    </row>
    <row r="181" spans="2:58" s="42" customFormat="1" hidden="1" x14ac:dyDescent="0.3">
      <c r="B181" s="55">
        <v>70</v>
      </c>
      <c r="C181" s="72">
        <f t="shared" si="34"/>
        <v>2511.8864315095811</v>
      </c>
      <c r="D181" s="72" t="str">
        <f t="shared" si="54"/>
        <v>15782.6479197648j</v>
      </c>
      <c r="E181" s="72">
        <f t="shared" si="35"/>
        <v>0.99989904682488318</v>
      </c>
      <c r="F181" s="72" t="str">
        <f t="shared" si="36"/>
        <v>-0.0157826479197648j</v>
      </c>
      <c r="G181" s="72" t="str">
        <f t="shared" si="37"/>
        <v>0.999899046824883-0.0157826479197648j</v>
      </c>
      <c r="H181" s="72">
        <f t="shared" si="38"/>
        <v>2.0496399079836114E-4</v>
      </c>
      <c r="I181" s="72">
        <f t="shared" si="39"/>
        <v>-0.90429531999893054</v>
      </c>
      <c r="J181" s="72"/>
      <c r="K181" s="72"/>
      <c r="L181" s="72"/>
      <c r="M181" s="72">
        <f t="shared" si="40"/>
        <v>36.363636363636367</v>
      </c>
      <c r="N181" s="72" t="str">
        <f t="shared" si="41"/>
        <v>1+1.04323302749645j</v>
      </c>
      <c r="O181" s="72" t="str">
        <f t="shared" si="42"/>
        <v>0.917799648131446+0.078913239598824j</v>
      </c>
      <c r="P181" s="72" t="str">
        <f t="shared" si="55"/>
        <v>42.857497921496+37.6484372408284j</v>
      </c>
      <c r="Q181" s="72"/>
      <c r="R181" s="72"/>
      <c r="S181" s="72"/>
      <c r="T181" s="72">
        <f t="shared" si="43"/>
        <v>24</v>
      </c>
      <c r="U181" s="72" t="str">
        <f t="shared" si="44"/>
        <v>1+0.00157826479197648j</v>
      </c>
      <c r="V181" s="72" t="str">
        <f t="shared" si="45"/>
        <v>0.917799648131446+0.078913239598824j</v>
      </c>
      <c r="W181" s="72" t="str">
        <f t="shared" si="56"/>
        <v>25.9611232456879-2.19088990503312j</v>
      </c>
      <c r="X181" s="72"/>
      <c r="Y181" s="72"/>
      <c r="Z181" s="72"/>
      <c r="AA181" s="72" t="str">
        <f t="shared" si="46"/>
        <v>7-8.87050137034841j</v>
      </c>
      <c r="AB181" s="72">
        <f t="shared" si="47"/>
        <v>21.061425833496802</v>
      </c>
      <c r="AC181" s="72">
        <f t="shared" si="48"/>
        <v>-51.721885103112577</v>
      </c>
      <c r="AD181" s="72"/>
      <c r="AE181" s="72" t="str">
        <f t="shared" si="49"/>
        <v>62499.9999999994-0.00616509684365806j</v>
      </c>
      <c r="AF181" s="72" t="str">
        <f t="shared" si="50"/>
        <v>0.242424242424243+1.81159870520716E-08j</v>
      </c>
      <c r="AG181" s="72">
        <f t="shared" si="57"/>
        <v>-12.308479057718833</v>
      </c>
      <c r="AH181" s="72">
        <f t="shared" si="58"/>
        <v>4.2816245991640438E-6</v>
      </c>
      <c r="AI181" s="72"/>
      <c r="AJ181" s="72"/>
      <c r="AK181" s="72"/>
      <c r="AL181" s="72" t="str">
        <f t="shared" si="51"/>
        <v>2.93269702617256+2.49535564050153j</v>
      </c>
      <c r="AM181" s="72">
        <f t="shared" si="59"/>
        <v>11.710682730498867</v>
      </c>
      <c r="AN181" s="72">
        <f t="shared" si="60"/>
        <v>40.393595931066336</v>
      </c>
      <c r="AO181" s="72"/>
      <c r="AP181" s="72"/>
      <c r="AQ181" s="72"/>
      <c r="AR181" s="72" t="str">
        <f t="shared" si="52"/>
        <v>44.2618879554729-66.9884717819849j</v>
      </c>
      <c r="AS181" s="72">
        <f t="shared" si="61"/>
        <v>38.093287079988251</v>
      </c>
      <c r="AT181" s="72">
        <f t="shared" si="62"/>
        <v>-56.545709545059026</v>
      </c>
      <c r="AU181" s="72"/>
      <c r="AV181" s="72"/>
      <c r="AW181" s="72"/>
      <c r="AX181" s="72" t="str">
        <f t="shared" si="63"/>
        <v>0.318469749045905-17.2357968629393j</v>
      </c>
      <c r="AY181" s="72">
        <f t="shared" si="64"/>
        <v>24.730109801936649</v>
      </c>
      <c r="AZ181" s="72">
        <f t="shared" si="65"/>
        <v>-88.941453270805539</v>
      </c>
      <c r="BA181" s="72">
        <f t="shared" si="53"/>
        <v>91.058546729194461</v>
      </c>
      <c r="BB181" s="72">
        <f t="shared" si="66"/>
        <v>-24.730109801936649</v>
      </c>
      <c r="BC181" s="72">
        <f t="shared" si="67"/>
        <v>-91.058546729194461</v>
      </c>
      <c r="BD181" s="72"/>
      <c r="BE181" s="72"/>
      <c r="BF181" s="56"/>
    </row>
    <row r="182" spans="2:58" s="42" customFormat="1" hidden="1" x14ac:dyDescent="0.3">
      <c r="B182" s="55">
        <v>71</v>
      </c>
      <c r="C182" s="72">
        <f t="shared" si="34"/>
        <v>2630.2679918953822</v>
      </c>
      <c r="D182" s="72" t="str">
        <f t="shared" si="54"/>
        <v>16526.4612006218j</v>
      </c>
      <c r="E182" s="72">
        <f t="shared" si="35"/>
        <v>0.99988930704465295</v>
      </c>
      <c r="F182" s="72" t="str">
        <f t="shared" si="36"/>
        <v>-0.0165264612006218j</v>
      </c>
      <c r="G182" s="72" t="str">
        <f t="shared" si="37"/>
        <v>0.999889307044653-0.0165264612006218j</v>
      </c>
      <c r="H182" s="72">
        <f t="shared" si="38"/>
        <v>2.2474271726629339E-4</v>
      </c>
      <c r="I182" s="72">
        <f t="shared" si="39"/>
        <v>-0.94691508226121013</v>
      </c>
      <c r="J182" s="72"/>
      <c r="K182" s="72"/>
      <c r="L182" s="72"/>
      <c r="M182" s="72">
        <f t="shared" si="40"/>
        <v>36.363636363636367</v>
      </c>
      <c r="N182" s="72" t="str">
        <f t="shared" si="41"/>
        <v>1+1.0923990853611j</v>
      </c>
      <c r="O182" s="72" t="str">
        <f t="shared" si="42"/>
        <v>0.909869106460833+0.082632306003109j</v>
      </c>
      <c r="P182" s="72" t="str">
        <f t="shared" si="55"/>
        <v>43.5713942834178+39.7015329591098j</v>
      </c>
      <c r="Q182" s="72"/>
      <c r="R182" s="72"/>
      <c r="S182" s="72"/>
      <c r="T182" s="72">
        <f t="shared" si="43"/>
        <v>24</v>
      </c>
      <c r="U182" s="72" t="str">
        <f t="shared" si="44"/>
        <v>1+0.00165264612006218j</v>
      </c>
      <c r="V182" s="72" t="str">
        <f t="shared" si="45"/>
        <v>0.909869106460833+0.082632306003109j</v>
      </c>
      <c r="W182" s="72" t="str">
        <f t="shared" si="56"/>
        <v>26.1655691926666-2.33270675784156j</v>
      </c>
      <c r="X182" s="72"/>
      <c r="Y182" s="72"/>
      <c r="Z182" s="72"/>
      <c r="AA182" s="72" t="str">
        <f t="shared" si="46"/>
        <v>7-8.47126304297574j</v>
      </c>
      <c r="AB182" s="72">
        <f t="shared" si="47"/>
        <v>20.819313670281005</v>
      </c>
      <c r="AC182" s="72">
        <f t="shared" si="48"/>
        <v>-50.432292320838307</v>
      </c>
      <c r="AD182" s="72"/>
      <c r="AE182" s="72" t="str">
        <f t="shared" si="49"/>
        <v>62499.9999999993-0.0064556489064928j</v>
      </c>
      <c r="AF182" s="72" t="str">
        <f t="shared" si="50"/>
        <v>0.242424242424243+1.89697672183445E-08j</v>
      </c>
      <c r="AG182" s="72">
        <f t="shared" si="57"/>
        <v>-12.308479057718829</v>
      </c>
      <c r="AH182" s="72">
        <f t="shared" si="58"/>
        <v>4.4834113498216284E-6</v>
      </c>
      <c r="AI182" s="72"/>
      <c r="AJ182" s="72"/>
      <c r="AK182" s="72"/>
      <c r="AL182" s="72" t="str">
        <f t="shared" si="51"/>
        <v>2.98503205297222+2.63095136923587j</v>
      </c>
      <c r="AM182" s="72">
        <f t="shared" si="59"/>
        <v>11.995445993429389</v>
      </c>
      <c r="AN182" s="72">
        <f t="shared" si="60"/>
        <v>41.392348496593307</v>
      </c>
      <c r="AO182" s="72"/>
      <c r="AP182" s="72"/>
      <c r="AQ182" s="72"/>
      <c r="AR182" s="72" t="str">
        <f t="shared" si="52"/>
        <v>44.5630992063298-64.9048237688757j</v>
      </c>
      <c r="AS182" s="72">
        <f t="shared" si="61"/>
        <v>37.922870230781584</v>
      </c>
      <c r="AT182" s="72">
        <f t="shared" si="62"/>
        <v>-55.526839147658123</v>
      </c>
      <c r="AU182" s="72"/>
      <c r="AV182" s="72"/>
      <c r="AW182" s="72"/>
      <c r="AX182" s="72" t="str">
        <f t="shared" si="63"/>
        <v>0.299264466481835-16.4847291448342j</v>
      </c>
      <c r="AY182" s="72">
        <f t="shared" si="64"/>
        <v>24.343067380993006</v>
      </c>
      <c r="AZ182" s="72">
        <f t="shared" si="65"/>
        <v>-88.959964252587667</v>
      </c>
      <c r="BA182" s="72">
        <f t="shared" si="53"/>
        <v>91.040035747412333</v>
      </c>
      <c r="BB182" s="72">
        <f t="shared" si="66"/>
        <v>-24.343067380993006</v>
      </c>
      <c r="BC182" s="72">
        <f t="shared" si="67"/>
        <v>-91.040035747412333</v>
      </c>
      <c r="BD182" s="72"/>
      <c r="BE182" s="72"/>
      <c r="BF182" s="56"/>
    </row>
    <row r="183" spans="2:58" s="42" customFormat="1" hidden="1" x14ac:dyDescent="0.3">
      <c r="B183" s="55">
        <v>72</v>
      </c>
      <c r="C183" s="72">
        <f t="shared" si="34"/>
        <v>2754.2287033381667</v>
      </c>
      <c r="D183" s="72" t="str">
        <f t="shared" si="54"/>
        <v>17305.3293214267j</v>
      </c>
      <c r="E183" s="72">
        <f t="shared" si="35"/>
        <v>0.99987862758799528</v>
      </c>
      <c r="F183" s="72" t="str">
        <f t="shared" si="36"/>
        <v>-0.0173053293214267j</v>
      </c>
      <c r="G183" s="72" t="str">
        <f t="shared" si="37"/>
        <v>0.999878627587995-0.0173053293214267j</v>
      </c>
      <c r="H183" s="72">
        <f t="shared" si="38"/>
        <v>2.4643050304232645E-4</v>
      </c>
      <c r="I183" s="72">
        <f t="shared" si="39"/>
        <v>-0.99154369448422031</v>
      </c>
      <c r="J183" s="72"/>
      <c r="K183" s="72"/>
      <c r="L183" s="72"/>
      <c r="M183" s="72">
        <f t="shared" si="40"/>
        <v>36.363636363636367</v>
      </c>
      <c r="N183" s="72" t="str">
        <f t="shared" si="41"/>
        <v>1+1.1438822681463j</v>
      </c>
      <c r="O183" s="72" t="str">
        <f t="shared" si="42"/>
        <v>0.9011734404354+0.0865266466071335j</v>
      </c>
      <c r="P183" s="72" t="str">
        <f t="shared" si="55"/>
        <v>44.3741608810255+41.8966758345666j</v>
      </c>
      <c r="Q183" s="72"/>
      <c r="R183" s="72"/>
      <c r="S183" s="72"/>
      <c r="T183" s="72">
        <f t="shared" si="43"/>
        <v>24</v>
      </c>
      <c r="U183" s="72" t="str">
        <f t="shared" si="44"/>
        <v>1+0.00173053293214267j</v>
      </c>
      <c r="V183" s="72" t="str">
        <f t="shared" si="45"/>
        <v>0.9011734404354+0.0865266466071335j</v>
      </c>
      <c r="W183" s="72" t="str">
        <f t="shared" si="56"/>
        <v>26.3930513739466-2.48805539326889j</v>
      </c>
      <c r="X183" s="72"/>
      <c r="Y183" s="72"/>
      <c r="Z183" s="72"/>
      <c r="AA183" s="72" t="str">
        <f t="shared" si="46"/>
        <v>7-8.0899934002792j</v>
      </c>
      <c r="AB183" s="72">
        <f t="shared" si="47"/>
        <v>20.586081819593179</v>
      </c>
      <c r="AC183" s="72">
        <f t="shared" si="48"/>
        <v>-49.131462643917118</v>
      </c>
      <c r="AD183" s="72"/>
      <c r="AE183" s="72" t="str">
        <f t="shared" si="49"/>
        <v>62499.9999999993-0.00675989426618223j</v>
      </c>
      <c r="AF183" s="72" t="str">
        <f t="shared" si="50"/>
        <v>0.242424242424243+1.98637848042088E-08j</v>
      </c>
      <c r="AG183" s="72">
        <f t="shared" si="57"/>
        <v>-12.308479057718827</v>
      </c>
      <c r="AH183" s="72">
        <f t="shared" si="58"/>
        <v>4.6947080170536857E-6</v>
      </c>
      <c r="AI183" s="72"/>
      <c r="AJ183" s="72"/>
      <c r="AK183" s="72"/>
      <c r="AL183" s="72" t="str">
        <f t="shared" si="51"/>
        <v>3.04383223270433+2.77584848549263j</v>
      </c>
      <c r="AM183" s="72">
        <f t="shared" si="59"/>
        <v>12.296882268157944</v>
      </c>
      <c r="AN183" s="72">
        <f t="shared" si="60"/>
        <v>42.363515327288411</v>
      </c>
      <c r="AO183" s="72"/>
      <c r="AP183" s="72"/>
      <c r="AQ183" s="72"/>
      <c r="AR183" s="72" t="str">
        <f t="shared" si="52"/>
        <v>44.8971891351851-62.9825415524842j</v>
      </c>
      <c r="AS183" s="72">
        <f t="shared" si="61"/>
        <v>37.76886927355158</v>
      </c>
      <c r="AT183" s="72">
        <f t="shared" si="62"/>
        <v>-54.516778005353238</v>
      </c>
      <c r="AU183" s="72"/>
      <c r="AV183" s="72"/>
      <c r="AW183" s="72"/>
      <c r="AX183" s="72" t="str">
        <f t="shared" si="63"/>
        <v>0.279604791102551-15.7668959589265j</v>
      </c>
      <c r="AY183" s="72">
        <f t="shared" si="64"/>
        <v>23.956289603501975</v>
      </c>
      <c r="AZ183" s="72">
        <f t="shared" si="65"/>
        <v>-88.984042549387624</v>
      </c>
      <c r="BA183" s="72">
        <f t="shared" si="53"/>
        <v>91.015957450612376</v>
      </c>
      <c r="BB183" s="72">
        <f t="shared" si="66"/>
        <v>-23.956289603501975</v>
      </c>
      <c r="BC183" s="72">
        <f t="shared" si="67"/>
        <v>-91.015957450612376</v>
      </c>
      <c r="BD183" s="72"/>
      <c r="BE183" s="72"/>
      <c r="BF183" s="56"/>
    </row>
    <row r="184" spans="2:58" s="42" customFormat="1" hidden="1" x14ac:dyDescent="0.3">
      <c r="B184" s="55">
        <v>73</v>
      </c>
      <c r="C184" s="72">
        <f t="shared" si="34"/>
        <v>2884.0315031266064</v>
      </c>
      <c r="D184" s="72" t="str">
        <f t="shared" si="54"/>
        <v>18120.904365888j</v>
      </c>
      <c r="E184" s="72">
        <f t="shared" si="35"/>
        <v>0.99986691779662362</v>
      </c>
      <c r="F184" s="72" t="str">
        <f t="shared" si="36"/>
        <v>-0.018120904365888j</v>
      </c>
      <c r="G184" s="72" t="str">
        <f t="shared" si="37"/>
        <v>0.999866917796624-0.018120904365888j</v>
      </c>
      <c r="H184" s="72">
        <f t="shared" si="38"/>
        <v>2.7021170133629283E-4</v>
      </c>
      <c r="I184" s="72">
        <f t="shared" si="39"/>
        <v>-1.0382758667552585</v>
      </c>
      <c r="J184" s="72"/>
      <c r="K184" s="72"/>
      <c r="L184" s="72"/>
      <c r="M184" s="72">
        <f t="shared" si="40"/>
        <v>36.363636363636367</v>
      </c>
      <c r="N184" s="72" t="str">
        <f t="shared" si="41"/>
        <v>1+1.1977917785852j</v>
      </c>
      <c r="O184" s="72" t="str">
        <f t="shared" si="42"/>
        <v>0.891638832237573+0.09060452182944j</v>
      </c>
      <c r="P184" s="72" t="str">
        <f t="shared" si="55"/>
        <v>45.279250731516+44.2483642345324j</v>
      </c>
      <c r="Q184" s="72"/>
      <c r="R184" s="72"/>
      <c r="S184" s="72"/>
      <c r="T184" s="72">
        <f t="shared" si="43"/>
        <v>24</v>
      </c>
      <c r="U184" s="72" t="str">
        <f t="shared" si="44"/>
        <v>1+0.0018120904365888j</v>
      </c>
      <c r="V184" s="72" t="str">
        <f t="shared" si="45"/>
        <v>0.891638832237573+0.09060452182944j</v>
      </c>
      <c r="W184" s="72" t="str">
        <f t="shared" si="56"/>
        <v>26.6465388310596-2.6589316806336j</v>
      </c>
      <c r="X184" s="72"/>
      <c r="Y184" s="72"/>
      <c r="Z184" s="72"/>
      <c r="AA184" s="72" t="str">
        <f t="shared" si="46"/>
        <v>7-7.72588371822907j</v>
      </c>
      <c r="AB184" s="72">
        <f t="shared" si="47"/>
        <v>20.361867087420983</v>
      </c>
      <c r="AC184" s="72">
        <f t="shared" si="48"/>
        <v>-47.821999551153041</v>
      </c>
      <c r="AD184" s="72"/>
      <c r="AE184" s="72" t="str">
        <f t="shared" si="49"/>
        <v>62499.9999999992-0.00707847826792491j</v>
      </c>
      <c r="AF184" s="72" t="str">
        <f t="shared" si="50"/>
        <v>0.242424242424243+2.07999361408264E-08j</v>
      </c>
      <c r="AG184" s="72">
        <f t="shared" si="57"/>
        <v>-12.308479057718824</v>
      </c>
      <c r="AH184" s="72">
        <f t="shared" si="58"/>
        <v>4.9159627894202762E-6</v>
      </c>
      <c r="AI184" s="72"/>
      <c r="AJ184" s="72"/>
      <c r="AK184" s="72"/>
      <c r="AL184" s="72" t="str">
        <f t="shared" si="51"/>
        <v>3.11006555408491+2.93098328499101j</v>
      </c>
      <c r="AM184" s="72">
        <f t="shared" si="59"/>
        <v>12.615761799522684</v>
      </c>
      <c r="AN184" s="72">
        <f t="shared" si="60"/>
        <v>43.302007740854997</v>
      </c>
      <c r="AO184" s="72"/>
      <c r="AP184" s="72"/>
      <c r="AQ184" s="72"/>
      <c r="AR184" s="72" t="str">
        <f t="shared" si="52"/>
        <v>45.268143845046-61.2219730977723j</v>
      </c>
      <c r="AS184" s="72">
        <f t="shared" si="61"/>
        <v>37.632283846784212</v>
      </c>
      <c r="AT184" s="72">
        <f t="shared" si="62"/>
        <v>-53.520405371402028</v>
      </c>
      <c r="AU184" s="72"/>
      <c r="AV184" s="72"/>
      <c r="AW184" s="72"/>
      <c r="AX184" s="72" t="str">
        <f t="shared" si="63"/>
        <v>0.259560512346053-15.0807182526077j</v>
      </c>
      <c r="AY184" s="72">
        <f t="shared" si="64"/>
        <v>23.569726857591149</v>
      </c>
      <c r="AZ184" s="72">
        <f t="shared" si="65"/>
        <v>-89.013955873976556</v>
      </c>
      <c r="BA184" s="72">
        <f t="shared" si="53"/>
        <v>90.986044126023444</v>
      </c>
      <c r="BB184" s="72">
        <f t="shared" si="66"/>
        <v>-23.569726857591149</v>
      </c>
      <c r="BC184" s="72">
        <f t="shared" si="67"/>
        <v>-90.986044126023444</v>
      </c>
      <c r="BD184" s="72"/>
      <c r="BE184" s="72"/>
      <c r="BF184" s="56"/>
    </row>
    <row r="185" spans="2:58" s="42" customFormat="1" hidden="1" x14ac:dyDescent="0.3">
      <c r="B185" s="55">
        <v>74</v>
      </c>
      <c r="C185" s="72">
        <f t="shared" si="34"/>
        <v>3019.9517204020162</v>
      </c>
      <c r="D185" s="72" t="str">
        <f t="shared" si="54"/>
        <v>18974.9162780217j</v>
      </c>
      <c r="E185" s="72">
        <f t="shared" si="35"/>
        <v>0.99985407826570305</v>
      </c>
      <c r="F185" s="72" t="str">
        <f t="shared" si="36"/>
        <v>-0.0189749162780217j</v>
      </c>
      <c r="G185" s="72" t="str">
        <f t="shared" si="37"/>
        <v>0.999854078265703-0.0189749162780217j</v>
      </c>
      <c r="H185" s="72">
        <f t="shared" si="38"/>
        <v>2.9628848586949857E-4</v>
      </c>
      <c r="I185" s="72">
        <f t="shared" si="39"/>
        <v>-1.087210778026485</v>
      </c>
      <c r="J185" s="72"/>
      <c r="K185" s="72"/>
      <c r="L185" s="72"/>
      <c r="M185" s="72">
        <f t="shared" si="40"/>
        <v>36.363636363636367</v>
      </c>
      <c r="N185" s="72" t="str">
        <f t="shared" si="41"/>
        <v>1+1.25424196597723j</v>
      </c>
      <c r="O185" s="72" t="str">
        <f t="shared" si="42"/>
        <v>0.881184342239882+0.0948745813901085j</v>
      </c>
      <c r="P185" s="72" t="str">
        <f t="shared" si="55"/>
        <v>46.302715686064+46.7732414424222j</v>
      </c>
      <c r="Q185" s="72"/>
      <c r="R185" s="72"/>
      <c r="S185" s="72"/>
      <c r="T185" s="72">
        <f t="shared" si="43"/>
        <v>24</v>
      </c>
      <c r="U185" s="72" t="str">
        <f t="shared" si="44"/>
        <v>1+0.00189749162780217j</v>
      </c>
      <c r="V185" s="72" t="str">
        <f t="shared" si="45"/>
        <v>0.881184342239882+0.0948745813901085j</v>
      </c>
      <c r="W185" s="72" t="str">
        <f t="shared" si="56"/>
        <v>26.9294640686081-2.84773765398886j</v>
      </c>
      <c r="X185" s="72"/>
      <c r="Y185" s="72"/>
      <c r="Z185" s="72"/>
      <c r="AA185" s="72" t="str">
        <f t="shared" si="46"/>
        <v>7-7.37816167137241j</v>
      </c>
      <c r="AB185" s="72">
        <f t="shared" si="47"/>
        <v>20.146770482986483</v>
      </c>
      <c r="AC185" s="72">
        <f t="shared" si="48"/>
        <v>-46.506595506178975</v>
      </c>
      <c r="AD185" s="72"/>
      <c r="AE185" s="72" t="str">
        <f t="shared" si="49"/>
        <v>62499.9999999991-0.00741207667110214j</v>
      </c>
      <c r="AF185" s="72" t="str">
        <f t="shared" si="50"/>
        <v>0.242424242424243+2.17802069306953E-08j</v>
      </c>
      <c r="AG185" s="72">
        <f t="shared" si="57"/>
        <v>-12.30847905771882</v>
      </c>
      <c r="AH185" s="72">
        <f t="shared" si="58"/>
        <v>5.1476449779579787E-6</v>
      </c>
      <c r="AI185" s="72"/>
      <c r="AJ185" s="72"/>
      <c r="AK185" s="72"/>
      <c r="AL185" s="72" t="str">
        <f t="shared" si="51"/>
        <v>3.18488472813893+3.09742825880188j</v>
      </c>
      <c r="AM185" s="72">
        <f t="shared" si="59"/>
        <v>12.952932992988577</v>
      </c>
      <c r="AN185" s="72">
        <f t="shared" si="60"/>
        <v>44.202433413356779</v>
      </c>
      <c r="AO185" s="72"/>
      <c r="AP185" s="72"/>
      <c r="AQ185" s="72"/>
      <c r="AR185" s="72" t="str">
        <f t="shared" si="52"/>
        <v>45.6805089036532-59.6247513139633j</v>
      </c>
      <c r="AS185" s="72">
        <f t="shared" si="61"/>
        <v>37.514192154995513</v>
      </c>
      <c r="AT185" s="72">
        <f t="shared" si="62"/>
        <v>-52.543071348563245</v>
      </c>
      <c r="AU185" s="72"/>
      <c r="AV185" s="72"/>
      <c r="AW185" s="72"/>
      <c r="AX185" s="72" t="str">
        <f t="shared" si="63"/>
        <v>0.239207489368252-14.4246934557968j</v>
      </c>
      <c r="AY185" s="72">
        <f t="shared" si="64"/>
        <v>23.183326007358289</v>
      </c>
      <c r="AZ185" s="72">
        <f t="shared" si="65"/>
        <v>-89.049940058513172</v>
      </c>
      <c r="BA185" s="72">
        <f t="shared" si="53"/>
        <v>90.950059941486828</v>
      </c>
      <c r="BB185" s="72">
        <f t="shared" si="66"/>
        <v>-23.183326007358289</v>
      </c>
      <c r="BC185" s="72">
        <f t="shared" si="67"/>
        <v>-90.950059941486828</v>
      </c>
      <c r="BD185" s="72"/>
      <c r="BE185" s="72"/>
      <c r="BF185" s="56"/>
    </row>
    <row r="186" spans="2:58" s="42" customFormat="1" hidden="1" x14ac:dyDescent="0.3">
      <c r="B186" s="55">
        <v>75</v>
      </c>
      <c r="C186" s="72">
        <f t="shared" si="34"/>
        <v>3162.2776601683804</v>
      </c>
      <c r="D186" s="72" t="str">
        <f t="shared" si="54"/>
        <v>19869.1765315922j</v>
      </c>
      <c r="E186" s="72">
        <f t="shared" si="35"/>
        <v>0.99983999999999995</v>
      </c>
      <c r="F186" s="72" t="str">
        <f t="shared" si="36"/>
        <v>-0.0198691765315922j</v>
      </c>
      <c r="G186" s="72" t="str">
        <f t="shared" si="37"/>
        <v>0.99984-0.0198691765315922j</v>
      </c>
      <c r="H186" s="72">
        <f t="shared" si="38"/>
        <v>3.2488257723704817E-4</v>
      </c>
      <c r="I186" s="72">
        <f t="shared" si="39"/>
        <v>-1.1384522875125238</v>
      </c>
      <c r="J186" s="72"/>
      <c r="K186" s="72"/>
      <c r="L186" s="72"/>
      <c r="M186" s="72">
        <f t="shared" si="40"/>
        <v>36.363636363636367</v>
      </c>
      <c r="N186" s="72" t="str">
        <f t="shared" si="41"/>
        <v>1+1.31335256873824j</v>
      </c>
      <c r="O186" s="72" t="str">
        <f t="shared" si="42"/>
        <v>0.869721221905621+0.099345882657961j</v>
      </c>
      <c r="P186" s="72" t="str">
        <f t="shared" si="55"/>
        <v>47.4638455045611+49.4904993884629j</v>
      </c>
      <c r="Q186" s="72"/>
      <c r="R186" s="72"/>
      <c r="S186" s="72"/>
      <c r="T186" s="72">
        <f t="shared" si="43"/>
        <v>24</v>
      </c>
      <c r="U186" s="72" t="str">
        <f t="shared" si="44"/>
        <v>1+0.00198691765315922j</v>
      </c>
      <c r="V186" s="72" t="str">
        <f t="shared" si="45"/>
        <v>0.869721221905621+0.099345882657961j</v>
      </c>
      <c r="W186" s="72" t="str">
        <f t="shared" si="56"/>
        <v>27.2458124716363-3.05738574393521j</v>
      </c>
      <c r="X186" s="72"/>
      <c r="Y186" s="72"/>
      <c r="Z186" s="72"/>
      <c r="AA186" s="72" t="str">
        <f t="shared" si="46"/>
        <v>7-7.04608969462818j</v>
      </c>
      <c r="AB186" s="72">
        <f t="shared" si="47"/>
        <v>19.940855551403857</v>
      </c>
      <c r="AC186" s="72">
        <f t="shared" si="48"/>
        <v>-45.188005029231277</v>
      </c>
      <c r="AD186" s="72"/>
      <c r="AE186" s="72" t="str">
        <f t="shared" si="49"/>
        <v>62499.999999999-0.00776139708265307j</v>
      </c>
      <c r="AF186" s="72" t="str">
        <f t="shared" si="50"/>
        <v>0.242424242424243+2.2806676459587E-08j</v>
      </c>
      <c r="AG186" s="72">
        <f t="shared" si="57"/>
        <v>-12.308479057718817</v>
      </c>
      <c r="AH186" s="72">
        <f t="shared" si="58"/>
        <v>5.3902460116506151E-6</v>
      </c>
      <c r="AI186" s="72"/>
      <c r="AJ186" s="72"/>
      <c r="AK186" s="72"/>
      <c r="AL186" s="72" t="str">
        <f t="shared" si="51"/>
        <v>3.26967210618298+3.27641715337696j</v>
      </c>
      <c r="AM186" s="72">
        <f t="shared" si="59"/>
        <v>13.309343111480965</v>
      </c>
      <c r="AN186" s="72">
        <f t="shared" si="60"/>
        <v>45.059037172384535</v>
      </c>
      <c r="AO186" s="72"/>
      <c r="AP186" s="72"/>
      <c r="AQ186" s="72"/>
      <c r="AR186" s="72" t="str">
        <f t="shared" si="52"/>
        <v>46.1394799616454-58.1940334826887j</v>
      </c>
      <c r="AS186" s="72">
        <f t="shared" si="61"/>
        <v>37.415767899018547</v>
      </c>
      <c r="AT186" s="72">
        <f t="shared" si="62"/>
        <v>-51.590654203317932</v>
      </c>
      <c r="AU186" s="72"/>
      <c r="AV186" s="72"/>
      <c r="AW186" s="72"/>
      <c r="AX186" s="72" t="str">
        <f t="shared" si="63"/>
        <v>0.218626585025666-13.7973933152248j</v>
      </c>
      <c r="AY186" s="72">
        <f t="shared" si="64"/>
        <v>22.797031182655946</v>
      </c>
      <c r="AZ186" s="72">
        <f t="shared" si="65"/>
        <v>-89.092195742400747</v>
      </c>
      <c r="BA186" s="72">
        <f t="shared" si="53"/>
        <v>90.907804257599253</v>
      </c>
      <c r="BB186" s="72">
        <f t="shared" si="66"/>
        <v>-22.797031182655946</v>
      </c>
      <c r="BC186" s="72">
        <f t="shared" si="67"/>
        <v>-90.907804257599253</v>
      </c>
      <c r="BD186" s="72"/>
      <c r="BE186" s="72"/>
      <c r="BF186" s="56"/>
    </row>
    <row r="187" spans="2:58" s="42" customFormat="1" hidden="1" x14ac:dyDescent="0.3">
      <c r="B187" s="55">
        <v>76</v>
      </c>
      <c r="C187" s="72">
        <f t="shared" si="34"/>
        <v>3311.3112148259129</v>
      </c>
      <c r="D187" s="72" t="str">
        <f t="shared" si="54"/>
        <v>20805.5819724932j</v>
      </c>
      <c r="E187" s="72">
        <f t="shared" si="35"/>
        <v>0.99982456348861704</v>
      </c>
      <c r="F187" s="72" t="str">
        <f t="shared" si="36"/>
        <v>-0.0208055819724932j</v>
      </c>
      <c r="G187" s="72" t="str">
        <f t="shared" si="37"/>
        <v>0.999824563488617-0.0208055819724932j</v>
      </c>
      <c r="H187" s="72">
        <f t="shared" si="38"/>
        <v>3.5623713708179201E-4</v>
      </c>
      <c r="I187" s="72">
        <f t="shared" si="39"/>
        <v>-1.1921091561675041</v>
      </c>
      <c r="J187" s="72"/>
      <c r="K187" s="72"/>
      <c r="L187" s="72"/>
      <c r="M187" s="72">
        <f t="shared" si="40"/>
        <v>36.363636363636367</v>
      </c>
      <c r="N187" s="72" t="str">
        <f t="shared" si="41"/>
        <v>1+1.3752489683818j</v>
      </c>
      <c r="O187" s="72" t="str">
        <f t="shared" si="42"/>
        <v>0.857152160399336+0.104027909862466j</v>
      </c>
      <c r="P187" s="72" t="str">
        <f t="shared" si="55"/>
        <v>48.7860007565349+52.4223700089804j</v>
      </c>
      <c r="Q187" s="72"/>
      <c r="R187" s="72"/>
      <c r="S187" s="72"/>
      <c r="T187" s="72">
        <f t="shared" si="43"/>
        <v>24</v>
      </c>
      <c r="U187" s="72" t="str">
        <f t="shared" si="44"/>
        <v>1+0.00208055819724932j</v>
      </c>
      <c r="V187" s="72" t="str">
        <f t="shared" si="45"/>
        <v>0.857152160399336+0.104027909862466j</v>
      </c>
      <c r="W187" s="72" t="str">
        <f t="shared" si="56"/>
        <v>27.6002324117467-3.29143555032739j</v>
      </c>
      <c r="X187" s="72"/>
      <c r="Y187" s="72"/>
      <c r="Z187" s="72"/>
      <c r="AA187" s="72" t="str">
        <f t="shared" si="46"/>
        <v>7-6.72896341881194j</v>
      </c>
      <c r="AB187" s="72">
        <f t="shared" si="47"/>
        <v>19.744147310443193</v>
      </c>
      <c r="AC187" s="72">
        <f t="shared" si="48"/>
        <v>-43.869016202318647</v>
      </c>
      <c r="AD187" s="72"/>
      <c r="AE187" s="72" t="str">
        <f t="shared" si="49"/>
        <v>62499.9999999989-0.00812718045800499j</v>
      </c>
      <c r="AF187" s="72" t="str">
        <f t="shared" si="50"/>
        <v>0.242424242424243+2.38815220069939E-08j</v>
      </c>
      <c r="AG187" s="72">
        <f t="shared" si="57"/>
        <v>-12.308479057718813</v>
      </c>
      <c r="AH187" s="72">
        <f t="shared" si="58"/>
        <v>5.6442804798168442E-6</v>
      </c>
      <c r="AI187" s="72"/>
      <c r="AJ187" s="72"/>
      <c r="AK187" s="72"/>
      <c r="AL187" s="72" t="str">
        <f t="shared" si="51"/>
        <v>3.36609808833411+3.46937526495567j</v>
      </c>
      <c r="AM187" s="72">
        <f t="shared" si="59"/>
        <v>13.686063238660148</v>
      </c>
      <c r="AN187" s="72">
        <f t="shared" si="60"/>
        <v>45.865616150029467</v>
      </c>
      <c r="AO187" s="72"/>
      <c r="AP187" s="72"/>
      <c r="AQ187" s="72"/>
      <c r="AR187" s="72" t="str">
        <f t="shared" si="52"/>
        <v>46.6510085547301-56.934814432071j</v>
      </c>
      <c r="AS187" s="72">
        <f t="shared" si="61"/>
        <v>37.338301586975589</v>
      </c>
      <c r="AT187" s="72">
        <f t="shared" si="62"/>
        <v>-50.669639113344338</v>
      </c>
      <c r="AU187" s="72"/>
      <c r="AV187" s="72"/>
      <c r="AW187" s="72"/>
      <c r="AX187" s="72" t="str">
        <f t="shared" si="63"/>
        <v>0.197902431148539-13.1974616845033j</v>
      </c>
      <c r="AY187" s="72">
        <f t="shared" si="64"/>
        <v>22.410784661760587</v>
      </c>
      <c r="AZ187" s="72">
        <f t="shared" si="65"/>
        <v>-89.140885987478711</v>
      </c>
      <c r="BA187" s="72">
        <f t="shared" si="53"/>
        <v>90.859114012521289</v>
      </c>
      <c r="BB187" s="72">
        <f t="shared" si="66"/>
        <v>-22.410784661760587</v>
      </c>
      <c r="BC187" s="72">
        <f t="shared" si="67"/>
        <v>-90.859114012521289</v>
      </c>
      <c r="BD187" s="72"/>
      <c r="BE187" s="72"/>
      <c r="BF187" s="56"/>
    </row>
    <row r="188" spans="2:58" s="42" customFormat="1" hidden="1" x14ac:dyDescent="0.3">
      <c r="B188" s="55">
        <v>77</v>
      </c>
      <c r="C188" s="72">
        <f t="shared" si="34"/>
        <v>3467.3685045253178</v>
      </c>
      <c r="D188" s="72" t="str">
        <f t="shared" si="54"/>
        <v>21786.1188422107j</v>
      </c>
      <c r="E188" s="72">
        <f t="shared" si="35"/>
        <v>0.99980763769046122</v>
      </c>
      <c r="F188" s="72" t="str">
        <f t="shared" si="36"/>
        <v>-0.0217861188422107j</v>
      </c>
      <c r="G188" s="72" t="str">
        <f t="shared" si="37"/>
        <v>0.999807637690461-0.0217861188422107j</v>
      </c>
      <c r="H188" s="72">
        <f t="shared" si="38"/>
        <v>3.9061884679068067E-4</v>
      </c>
      <c r="I188" s="72">
        <f t="shared" si="39"/>
        <v>-1.2482952787332346</v>
      </c>
      <c r="J188" s="72"/>
      <c r="K188" s="72"/>
      <c r="L188" s="72"/>
      <c r="M188" s="72">
        <f t="shared" si="40"/>
        <v>36.363636363636367</v>
      </c>
      <c r="N188" s="72" t="str">
        <f t="shared" si="41"/>
        <v>1+1.44006245547013j</v>
      </c>
      <c r="O188" s="72" t="str">
        <f t="shared" si="42"/>
        <v>0.843370458511714+0.108930594211054j</v>
      </c>
      <c r="P188" s="72" t="str">
        <f t="shared" si="55"/>
        <v>50.297709953632+55.5947241994669j</v>
      </c>
      <c r="Q188" s="72"/>
      <c r="R188" s="72"/>
      <c r="S188" s="72"/>
      <c r="T188" s="72">
        <f t="shared" si="43"/>
        <v>24</v>
      </c>
      <c r="U188" s="72" t="str">
        <f t="shared" si="44"/>
        <v>1+0.00217861188422107j</v>
      </c>
      <c r="V188" s="72" t="str">
        <f t="shared" si="45"/>
        <v>0.843370458511714+0.108930594211054j</v>
      </c>
      <c r="W188" s="72" t="str">
        <f t="shared" si="56"/>
        <v>27.9981714373104-3.55427527252692j</v>
      </c>
      <c r="X188" s="72"/>
      <c r="Y188" s="72"/>
      <c r="Z188" s="72"/>
      <c r="AA188" s="72" t="str">
        <f t="shared" si="46"/>
        <v>7-6.42611017657489j</v>
      </c>
      <c r="AB188" s="72">
        <f t="shared" si="47"/>
        <v>19.556631828902848</v>
      </c>
      <c r="AC188" s="72">
        <f t="shared" si="48"/>
        <v>-42.552421316823178</v>
      </c>
      <c r="AD188" s="72"/>
      <c r="AE188" s="72" t="str">
        <f t="shared" si="49"/>
        <v>62499.9999999988-0.0085102026727384j</v>
      </c>
      <c r="AF188" s="72" t="str">
        <f t="shared" si="50"/>
        <v>0.242424242424243+2.50070234644292E-08j</v>
      </c>
      <c r="AG188" s="72">
        <f t="shared" si="57"/>
        <v>-12.308479057718809</v>
      </c>
      <c r="AH188" s="72">
        <f t="shared" si="58"/>
        <v>5.9102872236226614E-6</v>
      </c>
      <c r="AI188" s="72"/>
      <c r="AJ188" s="72"/>
      <c r="AK188" s="72"/>
      <c r="AL188" s="72" t="str">
        <f t="shared" si="51"/>
        <v>3.47619787909135+3.67795606387821j</v>
      </c>
      <c r="AM188" s="72">
        <f t="shared" si="59"/>
        <v>14.084318353193288</v>
      </c>
      <c r="AN188" s="72">
        <f t="shared" si="60"/>
        <v>46.615401260925061</v>
      </c>
      <c r="AO188" s="72"/>
      <c r="AP188" s="72"/>
      <c r="AQ188" s="72"/>
      <c r="AR188" s="72" t="str">
        <f t="shared" si="52"/>
        <v>47.2219245512446-55.8543391215473j</v>
      </c>
      <c r="AS188" s="72">
        <f t="shared" si="61"/>
        <v>37.283227192783848</v>
      </c>
      <c r="AT188" s="72">
        <f t="shared" si="62"/>
        <v>-49.787226646486083</v>
      </c>
      <c r="AU188" s="72"/>
      <c r="AV188" s="72"/>
      <c r="AW188" s="72"/>
      <c r="AX188" s="72" t="str">
        <f t="shared" si="63"/>
        <v>0.177122063233596-12.6236122294786j</v>
      </c>
      <c r="AY188" s="72">
        <f t="shared" si="64"/>
        <v>22.024527817776558</v>
      </c>
      <c r="AZ188" s="72">
        <f t="shared" si="65"/>
        <v>-89.196134940610293</v>
      </c>
      <c r="BA188" s="72">
        <f t="shared" si="53"/>
        <v>90.803865059389693</v>
      </c>
      <c r="BB188" s="72">
        <f t="shared" si="66"/>
        <v>-22.024527817776558</v>
      </c>
      <c r="BC188" s="72">
        <f t="shared" si="67"/>
        <v>-90.803865059389693</v>
      </c>
      <c r="BD188" s="72"/>
      <c r="BE188" s="72"/>
      <c r="BF188" s="56"/>
    </row>
    <row r="189" spans="2:58" s="42" customFormat="1" hidden="1" x14ac:dyDescent="0.3">
      <c r="B189" s="55">
        <v>78</v>
      </c>
      <c r="C189" s="72">
        <f t="shared" si="34"/>
        <v>3630.7805477010156</v>
      </c>
      <c r="D189" s="72" t="str">
        <f t="shared" si="54"/>
        <v>22812.8669909085j</v>
      </c>
      <c r="E189" s="72">
        <f t="shared" si="35"/>
        <v>0.999789078921831</v>
      </c>
      <c r="F189" s="72" t="str">
        <f t="shared" si="36"/>
        <v>-0.0228128669909085j</v>
      </c>
      <c r="G189" s="72" t="str">
        <f t="shared" si="37"/>
        <v>0.999789078921831-0.0228128669909085j</v>
      </c>
      <c r="H189" s="72">
        <f t="shared" si="38"/>
        <v>4.2832018875207229E-4</v>
      </c>
      <c r="I189" s="72">
        <f t="shared" si="39"/>
        <v>-1.307129926876784</v>
      </c>
      <c r="J189" s="72"/>
      <c r="K189" s="72"/>
      <c r="L189" s="72"/>
      <c r="M189" s="72">
        <f t="shared" si="40"/>
        <v>36.363636363636367</v>
      </c>
      <c r="N189" s="72" t="str">
        <f t="shared" si="41"/>
        <v>1+1.50793050809905j</v>
      </c>
      <c r="O189" s="72" t="str">
        <f t="shared" si="42"/>
        <v>0.828259122886189+0.114064334954543j</v>
      </c>
      <c r="P189" s="72" t="str">
        <f t="shared" si="55"/>
        <v>52.0341313376731+59.0378019644189j</v>
      </c>
      <c r="Q189" s="72"/>
      <c r="R189" s="72"/>
      <c r="S189" s="72"/>
      <c r="T189" s="72">
        <f t="shared" si="43"/>
        <v>24</v>
      </c>
      <c r="U189" s="72" t="str">
        <f t="shared" si="44"/>
        <v>1+0.00228128669909085j</v>
      </c>
      <c r="V189" s="72" t="str">
        <f t="shared" si="45"/>
        <v>0.828259122886189+0.114064334954543j</v>
      </c>
      <c r="W189" s="72" t="str">
        <f t="shared" si="56"/>
        <v>28.4460453717905-3.85136520504125j</v>
      </c>
      <c r="X189" s="72"/>
      <c r="Y189" s="72"/>
      <c r="Z189" s="72"/>
      <c r="AA189" s="72" t="str">
        <f t="shared" si="46"/>
        <v>7-6.1368875755859j</v>
      </c>
      <c r="AB189" s="72">
        <f t="shared" si="47"/>
        <v>19.378256461604998</v>
      </c>
      <c r="AC189" s="72">
        <f t="shared" si="48"/>
        <v>-41.240987413030901</v>
      </c>
      <c r="AD189" s="72"/>
      <c r="AE189" s="72" t="str">
        <f t="shared" si="49"/>
        <v>62499.9999999987-0.00891127616832344j</v>
      </c>
      <c r="AF189" s="72" t="str">
        <f t="shared" si="50"/>
        <v>0.242424242424243+2.61855681713825E-08j</v>
      </c>
      <c r="AG189" s="72">
        <f t="shared" si="57"/>
        <v>-12.308479057718804</v>
      </c>
      <c r="AH189" s="72">
        <f t="shared" si="58"/>
        <v>6.1888304790357728E-6</v>
      </c>
      <c r="AI189" s="72"/>
      <c r="AJ189" s="72"/>
      <c r="AK189" s="72"/>
      <c r="AL189" s="72" t="str">
        <f t="shared" si="51"/>
        <v>3.60247349922118+3.90408538030079j</v>
      </c>
      <c r="AM189" s="72">
        <f t="shared" si="59"/>
        <v>14.505523612616431</v>
      </c>
      <c r="AN189" s="72">
        <f t="shared" si="60"/>
        <v>47.300894124426129</v>
      </c>
      <c r="AO189" s="72"/>
      <c r="AP189" s="72"/>
      <c r="AQ189" s="72"/>
      <c r="AR189" s="72" t="str">
        <f t="shared" si="52"/>
        <v>47.8600756622732-54.962650880913j</v>
      </c>
      <c r="AS189" s="72">
        <f t="shared" si="61"/>
        <v>37.25215536959773</v>
      </c>
      <c r="AT189" s="72">
        <f t="shared" si="62"/>
        <v>-48.9514822854632</v>
      </c>
      <c r="AU189" s="72"/>
      <c r="AV189" s="72"/>
      <c r="AW189" s="72"/>
      <c r="AX189" s="72" t="str">
        <f t="shared" si="63"/>
        <v>0.156373470342215-12.0746260178895j</v>
      </c>
      <c r="AY189" s="72">
        <f t="shared" si="64"/>
        <v>21.638202095806193</v>
      </c>
      <c r="AZ189" s="72">
        <f t="shared" si="65"/>
        <v>-89.258027617207091</v>
      </c>
      <c r="BA189" s="72">
        <f t="shared" si="53"/>
        <v>90.741972382792909</v>
      </c>
      <c r="BB189" s="72">
        <f t="shared" si="66"/>
        <v>-21.638202095806193</v>
      </c>
      <c r="BC189" s="72">
        <f t="shared" si="67"/>
        <v>-90.741972382792909</v>
      </c>
      <c r="BD189" s="72"/>
      <c r="BE189" s="72"/>
      <c r="BF189" s="56"/>
    </row>
    <row r="190" spans="2:58" s="42" customFormat="1" hidden="1" x14ac:dyDescent="0.3">
      <c r="B190" s="55">
        <v>79</v>
      </c>
      <c r="C190" s="72">
        <f t="shared" si="34"/>
        <v>3801.893963205614</v>
      </c>
      <c r="D190" s="72" t="str">
        <f t="shared" si="54"/>
        <v>23888.0042890683j</v>
      </c>
      <c r="E190" s="72">
        <f t="shared" si="35"/>
        <v>0.99976872963668062</v>
      </c>
      <c r="F190" s="72" t="str">
        <f t="shared" si="36"/>
        <v>-0.0238880042890683j</v>
      </c>
      <c r="G190" s="72" t="str">
        <f t="shared" si="37"/>
        <v>0.999768729636681-0.0238880042890683j</v>
      </c>
      <c r="H190" s="72">
        <f t="shared" si="38"/>
        <v>4.696619501695662E-4</v>
      </c>
      <c r="I190" s="72">
        <f t="shared" si="39"/>
        <v>-1.3687380039624186</v>
      </c>
      <c r="J190" s="72"/>
      <c r="K190" s="72"/>
      <c r="L190" s="72"/>
      <c r="M190" s="72">
        <f t="shared" si="40"/>
        <v>36.363636363636367</v>
      </c>
      <c r="N190" s="72" t="str">
        <f t="shared" si="41"/>
        <v>1+1.57899708350741j</v>
      </c>
      <c r="O190" s="72" t="str">
        <f t="shared" si="42"/>
        <v>0.8116898728582+0.119440021445342j</v>
      </c>
      <c r="P190" s="72" t="str">
        <f t="shared" si="55"/>
        <v>54.0390245637545+62.7871003634276j</v>
      </c>
      <c r="Q190" s="72"/>
      <c r="R190" s="72"/>
      <c r="S190" s="72"/>
      <c r="T190" s="72">
        <f t="shared" si="43"/>
        <v>24</v>
      </c>
      <c r="U190" s="72" t="str">
        <f t="shared" si="44"/>
        <v>1+0.00238880042890683j</v>
      </c>
      <c r="V190" s="72" t="str">
        <f t="shared" si="45"/>
        <v>0.8116898728582+0.119440021445342j</v>
      </c>
      <c r="W190" s="72" t="str">
        <f t="shared" si="56"/>
        <v>28.9514488404379-4.18956866876662j</v>
      </c>
      <c r="X190" s="72"/>
      <c r="Y190" s="72"/>
      <c r="Z190" s="72"/>
      <c r="AA190" s="72" t="str">
        <f t="shared" si="46"/>
        <v>7-5.8606821359316j</v>
      </c>
      <c r="AB190" s="72">
        <f t="shared" si="47"/>
        <v>19.208930732636013</v>
      </c>
      <c r="AC190" s="72">
        <f t="shared" si="48"/>
        <v>-39.93742746623635</v>
      </c>
      <c r="AD190" s="72"/>
      <c r="AE190" s="72" t="str">
        <f t="shared" si="49"/>
        <v>62499.9999999986-0.0093312516754171j</v>
      </c>
      <c r="AF190" s="72" t="str">
        <f t="shared" si="50"/>
        <v>0.242424242424243+2.74196559791876E-08j</v>
      </c>
      <c r="AG190" s="72">
        <f t="shared" si="57"/>
        <v>-12.308479057718799</v>
      </c>
      <c r="AH190" s="72">
        <f t="shared" si="58"/>
        <v>6.4805010736458779E-6</v>
      </c>
      <c r="AI190" s="72"/>
      <c r="AJ190" s="72"/>
      <c r="AK190" s="72"/>
      <c r="AL190" s="72" t="str">
        <f t="shared" si="51"/>
        <v>3.74803101866407+4.15001442042172j</v>
      </c>
      <c r="AM190" s="72">
        <f t="shared" si="59"/>
        <v>14.951328284021715</v>
      </c>
      <c r="AN190" s="72">
        <f t="shared" si="60"/>
        <v>47.913644343832331</v>
      </c>
      <c r="AO190" s="72"/>
      <c r="AP190" s="72"/>
      <c r="AQ190" s="72"/>
      <c r="AR190" s="72" t="str">
        <f t="shared" si="52"/>
        <v>48.5744820373984-54.2733271540747j</v>
      </c>
      <c r="AS190" s="72">
        <f t="shared" si="61"/>
        <v>37.246914745043959</v>
      </c>
      <c r="AT190" s="72">
        <f t="shared" si="62"/>
        <v>-48.1715426583688</v>
      </c>
      <c r="AU190" s="72"/>
      <c r="AV190" s="72"/>
      <c r="AW190" s="72"/>
      <c r="AX190" s="72" t="str">
        <f t="shared" si="63"/>
        <v>0.135744111081968-11.5493489737102j</v>
      </c>
      <c r="AY190" s="72">
        <f t="shared" si="64"/>
        <v>21.251749986041375</v>
      </c>
      <c r="AZ190" s="72">
        <f t="shared" si="65"/>
        <v>-89.326610827242746</v>
      </c>
      <c r="BA190" s="72">
        <f t="shared" si="53"/>
        <v>90.67338917275724</v>
      </c>
      <c r="BB190" s="72">
        <f t="shared" si="66"/>
        <v>-21.251749986041375</v>
      </c>
      <c r="BC190" s="72">
        <f t="shared" si="67"/>
        <v>-90.67338917275724</v>
      </c>
      <c r="BD190" s="72"/>
      <c r="BE190" s="72"/>
      <c r="BF190" s="56"/>
    </row>
    <row r="191" spans="2:58" s="42" customFormat="1" hidden="1" x14ac:dyDescent="0.3">
      <c r="B191" s="55">
        <v>80</v>
      </c>
      <c r="C191" s="72">
        <f t="shared" si="34"/>
        <v>3981.0717055349755</v>
      </c>
      <c r="D191" s="72" t="str">
        <f t="shared" si="54"/>
        <v>25013.8112470457j</v>
      </c>
      <c r="E191" s="72">
        <f t="shared" si="35"/>
        <v>0.9997464170892062</v>
      </c>
      <c r="F191" s="72" t="str">
        <f t="shared" si="36"/>
        <v>-0.0250138112470457j</v>
      </c>
      <c r="G191" s="72" t="str">
        <f t="shared" si="37"/>
        <v>0.999746417089206-0.0250138112470457j</v>
      </c>
      <c r="H191" s="72">
        <f t="shared" si="38"/>
        <v>5.149959713562711E-4</v>
      </c>
      <c r="I191" s="72">
        <f t="shared" si="39"/>
        <v>-1.4332503120323383</v>
      </c>
      <c r="J191" s="72"/>
      <c r="K191" s="72"/>
      <c r="L191" s="72"/>
      <c r="M191" s="72">
        <f t="shared" si="40"/>
        <v>36.363636363636367</v>
      </c>
      <c r="N191" s="72" t="str">
        <f t="shared" si="41"/>
        <v>1+1.65341292342972j</v>
      </c>
      <c r="O191" s="72" t="str">
        <f t="shared" si="42"/>
        <v>0.793522051476066+0.125069056235229j</v>
      </c>
      <c r="P191" s="72" t="str">
        <f t="shared" si="55"/>
        <v>56.3674454487698+66.8844463781956j</v>
      </c>
      <c r="Q191" s="72"/>
      <c r="R191" s="72"/>
      <c r="S191" s="72"/>
      <c r="T191" s="72">
        <f t="shared" si="43"/>
        <v>24</v>
      </c>
      <c r="U191" s="72" t="str">
        <f t="shared" si="44"/>
        <v>1+0.00250138112470457j</v>
      </c>
      <c r="V191" s="72" t="str">
        <f t="shared" si="45"/>
        <v>0.793522051476066+0.125069056235229j</v>
      </c>
      <c r="W191" s="72" t="str">
        <f t="shared" si="56"/>
        <v>29.5234175961271-4.57760792133804j</v>
      </c>
      <c r="X191" s="72"/>
      <c r="Y191" s="72"/>
      <c r="Z191" s="72"/>
      <c r="AA191" s="72" t="str">
        <f t="shared" si="46"/>
        <v>7-5.59690798884297j</v>
      </c>
      <c r="AB191" s="72">
        <f t="shared" si="47"/>
        <v>19.04852783556515</v>
      </c>
      <c r="AC191" s="72">
        <f t="shared" si="48"/>
        <v>-38.644372943450577</v>
      </c>
      <c r="AD191" s="72"/>
      <c r="AE191" s="72" t="str">
        <f t="shared" si="49"/>
        <v>62499.9999999985-0.00977102001837701j</v>
      </c>
      <c r="AF191" s="72" t="str">
        <f t="shared" si="50"/>
        <v>0.242424242424243+2.87119045535419E-08j</v>
      </c>
      <c r="AG191" s="72">
        <f t="shared" si="57"/>
        <v>-12.308479057718793</v>
      </c>
      <c r="AH191" s="72">
        <f t="shared" si="58"/>
        <v>6.7859176798891051E-6</v>
      </c>
      <c r="AI191" s="72"/>
      <c r="AJ191" s="72"/>
      <c r="AK191" s="72"/>
      <c r="AL191" s="72" t="str">
        <f t="shared" si="51"/>
        <v>3.91676759178387+4.41838266646472j</v>
      </c>
      <c r="AM191" s="72">
        <f t="shared" si="59"/>
        <v>15.423669204016621</v>
      </c>
      <c r="AN191" s="72">
        <f t="shared" si="60"/>
        <v>48.443945758091566</v>
      </c>
      <c r="AO191" s="72"/>
      <c r="AP191" s="72"/>
      <c r="AQ191" s="72"/>
      <c r="AR191" s="72" t="str">
        <f t="shared" si="52"/>
        <v>49.3754989619193-53.8044779478827j</v>
      </c>
      <c r="AS191" s="72">
        <f t="shared" si="61"/>
        <v>37.269603246974235</v>
      </c>
      <c r="AT191" s="72">
        <f t="shared" si="62"/>
        <v>-47.45790053348469</v>
      </c>
      <c r="AU191" s="72"/>
      <c r="AV191" s="72"/>
      <c r="AW191" s="72"/>
      <c r="AX191" s="72" t="str">
        <f t="shared" si="63"/>
        <v>0.115319448612413-11.0466891889499j</v>
      </c>
      <c r="AY191" s="72">
        <f t="shared" si="64"/>
        <v>20.865115958158867</v>
      </c>
      <c r="AZ191" s="72">
        <f t="shared" si="65"/>
        <v>-89.401895211731443</v>
      </c>
      <c r="BA191" s="72">
        <f t="shared" si="53"/>
        <v>90.598104788268557</v>
      </c>
      <c r="BB191" s="72">
        <f t="shared" si="66"/>
        <v>-20.865115958158867</v>
      </c>
      <c r="BC191" s="72">
        <f t="shared" si="67"/>
        <v>-90.598104788268557</v>
      </c>
      <c r="BD191" s="72"/>
      <c r="BE191" s="72"/>
      <c r="BF191" s="56"/>
    </row>
    <row r="192" spans="2:58" s="42" customFormat="1" hidden="1" x14ac:dyDescent="0.3">
      <c r="B192" s="55">
        <v>81</v>
      </c>
      <c r="C192" s="72">
        <f t="shared" si="34"/>
        <v>4168.6938347033556</v>
      </c>
      <c r="D192" s="72" t="str">
        <f t="shared" si="54"/>
        <v>26192.6758523383j</v>
      </c>
      <c r="E192" s="72">
        <f t="shared" si="35"/>
        <v>0.99972195186740009</v>
      </c>
      <c r="F192" s="72" t="str">
        <f t="shared" si="36"/>
        <v>-0.0261926758523383j</v>
      </c>
      <c r="G192" s="72" t="str">
        <f t="shared" si="37"/>
        <v>0.9997219518674-0.0261926758523383j</v>
      </c>
      <c r="H192" s="72">
        <f t="shared" si="38"/>
        <v>5.6470816278016145E-4</v>
      </c>
      <c r="I192" s="72">
        <f t="shared" si="39"/>
        <v>-1.5008038316011556</v>
      </c>
      <c r="J192" s="72"/>
      <c r="K192" s="72"/>
      <c r="L192" s="72"/>
      <c r="M192" s="72">
        <f t="shared" si="40"/>
        <v>36.363636363636367</v>
      </c>
      <c r="N192" s="72" t="str">
        <f t="shared" si="41"/>
        <v>1+1.73133587383956j</v>
      </c>
      <c r="O192" s="72" t="str">
        <f t="shared" si="42"/>
        <v>0.77360143145913+0.130963379261692j</v>
      </c>
      <c r="P192" s="72" t="str">
        <f t="shared" si="55"/>
        <v>59.0894815802324+71.3792758228225j</v>
      </c>
      <c r="Q192" s="72"/>
      <c r="R192" s="72"/>
      <c r="S192" s="72"/>
      <c r="T192" s="72">
        <f t="shared" si="43"/>
        <v>24</v>
      </c>
      <c r="U192" s="72" t="str">
        <f t="shared" si="44"/>
        <v>1+0.00261926758523383j</v>
      </c>
      <c r="V192" s="72" t="str">
        <f t="shared" si="45"/>
        <v>0.77360143145913+0.130963379261692j</v>
      </c>
      <c r="W192" s="72" t="str">
        <f t="shared" si="56"/>
        <v>30.1727546431841-5.02670151517829j</v>
      </c>
      <c r="X192" s="72"/>
      <c r="Y192" s="72"/>
      <c r="Z192" s="72"/>
      <c r="AA192" s="72" t="str">
        <f t="shared" si="46"/>
        <v>7-5.34500563398915j</v>
      </c>
      <c r="AB192" s="72">
        <f t="shared" si="47"/>
        <v>18.896886698373081</v>
      </c>
      <c r="AC192" s="72">
        <f t="shared" si="48"/>
        <v>-37.364348390719393</v>
      </c>
      <c r="AD192" s="72"/>
      <c r="AE192" s="72" t="str">
        <f t="shared" si="49"/>
        <v>62499.9999999983-0.0102315140048193j</v>
      </c>
      <c r="AF192" s="72" t="str">
        <f t="shared" si="50"/>
        <v>0.242424242424244+3.00650549269262E-08j</v>
      </c>
      <c r="AG192" s="72">
        <f t="shared" si="57"/>
        <v>-12.308479057718756</v>
      </c>
      <c r="AH192" s="72">
        <f t="shared" si="58"/>
        <v>7.1057281273351426E-6</v>
      </c>
      <c r="AI192" s="72"/>
      <c r="AJ192" s="72"/>
      <c r="AK192" s="72"/>
      <c r="AL192" s="72" t="str">
        <f t="shared" si="51"/>
        <v>4.11362996137366+4.71229091850329j</v>
      </c>
      <c r="AM192" s="72">
        <f t="shared" si="59"/>
        <v>15.924836225114927</v>
      </c>
      <c r="AN192" s="72">
        <f t="shared" si="60"/>
        <v>48.880420724540642</v>
      </c>
      <c r="AO192" s="72"/>
      <c r="AP192" s="72"/>
      <c r="AQ192" s="72"/>
      <c r="AR192" s="72" t="str">
        <f t="shared" si="52"/>
        <v>50.2749706221769-53.5801176287202j</v>
      </c>
      <c r="AS192" s="72">
        <f t="shared" si="61"/>
        <v>37.322651957546348</v>
      </c>
      <c r="AT192" s="72">
        <f t="shared" si="62"/>
        <v>-46.822800251530943</v>
      </c>
      <c r="AU192" s="72"/>
      <c r="AV192" s="72"/>
      <c r="AW192" s="72"/>
      <c r="AX192" s="72" t="str">
        <f t="shared" si="63"/>
        <v>0.0951815564561914-10.5656140981903j</v>
      </c>
      <c r="AY192" s="72">
        <f t="shared" si="64"/>
        <v>20.47824732471172</v>
      </c>
      <c r="AZ192" s="72">
        <f t="shared" si="65"/>
        <v>-89.483858306545969</v>
      </c>
      <c r="BA192" s="72">
        <f t="shared" si="53"/>
        <v>90.516141693454031</v>
      </c>
      <c r="BB192" s="72">
        <f t="shared" si="66"/>
        <v>-20.47824732471172</v>
      </c>
      <c r="BC192" s="72">
        <f t="shared" si="67"/>
        <v>-90.516141693454031</v>
      </c>
      <c r="BD192" s="72"/>
      <c r="BE192" s="72"/>
      <c r="BF192" s="56"/>
    </row>
    <row r="193" spans="2:58" s="42" customFormat="1" hidden="1" x14ac:dyDescent="0.3">
      <c r="B193" s="55">
        <v>82</v>
      </c>
      <c r="C193" s="72">
        <f t="shared" si="34"/>
        <v>4365.1583224016631</v>
      </c>
      <c r="D193" s="72" t="str">
        <f t="shared" si="54"/>
        <v>27427.0986348268j</v>
      </c>
      <c r="E193" s="72">
        <f t="shared" si="35"/>
        <v>0.99969512628512591</v>
      </c>
      <c r="F193" s="72" t="str">
        <f t="shared" si="36"/>
        <v>-0.0274270986348268j</v>
      </c>
      <c r="G193" s="72" t="str">
        <f t="shared" si="37"/>
        <v>0.999695126285126-0.0274270986348268j</v>
      </c>
      <c r="H193" s="72">
        <f t="shared" si="38"/>
        <v>6.1922181736168765E-4</v>
      </c>
      <c r="I193" s="72">
        <f t="shared" si="39"/>
        <v>-1.5715420149021393</v>
      </c>
      <c r="J193" s="72"/>
      <c r="K193" s="72"/>
      <c r="L193" s="72"/>
      <c r="M193" s="72">
        <f t="shared" si="40"/>
        <v>36.363636363636367</v>
      </c>
      <c r="N193" s="72" t="str">
        <f t="shared" si="41"/>
        <v>1+1.81293121976205j</v>
      </c>
      <c r="O193" s="72" t="str">
        <f t="shared" si="42"/>
        <v>0.751758905956909+0.137135493174134j</v>
      </c>
      <c r="P193" s="72" t="str">
        <f t="shared" si="55"/>
        <v>62.2955104144025+76.3301181134084j</v>
      </c>
      <c r="Q193" s="72"/>
      <c r="R193" s="72"/>
      <c r="S193" s="72"/>
      <c r="T193" s="72">
        <f t="shared" si="43"/>
        <v>24</v>
      </c>
      <c r="U193" s="72" t="str">
        <f t="shared" si="44"/>
        <v>1+0.00274270986348268j</v>
      </c>
      <c r="V193" s="72" t="str">
        <f t="shared" si="45"/>
        <v>0.751758905956909+0.137135493174134j</v>
      </c>
      <c r="W193" s="72" t="str">
        <f t="shared" si="56"/>
        <v>30.9124325712139-5.55146951512298j</v>
      </c>
      <c r="X193" s="72"/>
      <c r="Y193" s="72"/>
      <c r="Z193" s="72"/>
      <c r="AA193" s="72" t="str">
        <f t="shared" si="46"/>
        <v>7-5.10444075270247j</v>
      </c>
      <c r="AB193" s="72">
        <f t="shared" si="47"/>
        <v>18.753814542903015</v>
      </c>
      <c r="AC193" s="72">
        <f t="shared" si="48"/>
        <v>-36.099748618346197</v>
      </c>
      <c r="AD193" s="72"/>
      <c r="AE193" s="72" t="str">
        <f t="shared" si="49"/>
        <v>62499.9999999982-0.0107137104042289j</v>
      </c>
      <c r="AF193" s="72" t="str">
        <f t="shared" si="50"/>
        <v>0.242424242424244+3.14819773127028E-08j</v>
      </c>
      <c r="AG193" s="72">
        <f t="shared" si="57"/>
        <v>-12.308479057718746</v>
      </c>
      <c r="AH193" s="72">
        <f t="shared" si="58"/>
        <v>7.4406107768208864E-6</v>
      </c>
      <c r="AI193" s="72"/>
      <c r="AJ193" s="72"/>
      <c r="AK193" s="72"/>
      <c r="AL193" s="72" t="str">
        <f t="shared" si="51"/>
        <v>4.34497714845932+5.03538268217173j</v>
      </c>
      <c r="AM193" s="72">
        <f t="shared" si="59"/>
        <v>16.4575528261533</v>
      </c>
      <c r="AN193" s="72">
        <f t="shared" si="60"/>
        <v>49.209446771565922</v>
      </c>
      <c r="AO193" s="72"/>
      <c r="AP193" s="72"/>
      <c r="AQ193" s="72"/>
      <c r="AR193" s="72" t="str">
        <f t="shared" si="52"/>
        <v>51.2863380834095-53.6320753000316j</v>
      </c>
      <c r="AS193" s="72">
        <f t="shared" si="61"/>
        <v>37.408904687860854</v>
      </c>
      <c r="AT193" s="72">
        <f t="shared" si="62"/>
        <v>-46.280790001635893</v>
      </c>
      <c r="AU193" s="72"/>
      <c r="AV193" s="72"/>
      <c r="AW193" s="72"/>
      <c r="AX193" s="72" t="str">
        <f t="shared" si="63"/>
        <v>0.075407842631779-10.1051475328549j</v>
      </c>
      <c r="AY193" s="72">
        <f t="shared" si="64"/>
        <v>20.091095005398802</v>
      </c>
      <c r="AZ193" s="72">
        <f t="shared" si="65"/>
        <v>-89.572448505552501</v>
      </c>
      <c r="BA193" s="72">
        <f t="shared" si="53"/>
        <v>90.427551494447499</v>
      </c>
      <c r="BB193" s="72">
        <f t="shared" si="66"/>
        <v>-20.091095005398802</v>
      </c>
      <c r="BC193" s="72">
        <f t="shared" si="67"/>
        <v>-90.427551494447499</v>
      </c>
      <c r="BD193" s="72"/>
      <c r="BE193" s="72"/>
      <c r="BF193" s="56"/>
    </row>
    <row r="194" spans="2:58" s="42" customFormat="1" hidden="1" x14ac:dyDescent="0.3">
      <c r="B194" s="55">
        <v>83</v>
      </c>
      <c r="C194" s="72">
        <f t="shared" si="34"/>
        <v>4570.8818961487532</v>
      </c>
      <c r="D194" s="72" t="str">
        <f t="shared" si="54"/>
        <v>28719.697970735j</v>
      </c>
      <c r="E194" s="72">
        <f t="shared" si="35"/>
        <v>0.99966571261906334</v>
      </c>
      <c r="F194" s="72" t="str">
        <f t="shared" si="36"/>
        <v>-0.028719697970735j</v>
      </c>
      <c r="G194" s="72" t="str">
        <f t="shared" si="37"/>
        <v>0.999665712619063-0.028719697970735j</v>
      </c>
      <c r="H194" s="72">
        <f t="shared" si="38"/>
        <v>6.7900124751416068E-4</v>
      </c>
      <c r="I194" s="72">
        <f t="shared" si="39"/>
        <v>-1.6456150932583495</v>
      </c>
      <c r="J194" s="72"/>
      <c r="K194" s="72"/>
      <c r="L194" s="72"/>
      <c r="M194" s="72">
        <f t="shared" si="40"/>
        <v>36.363636363636367</v>
      </c>
      <c r="N194" s="72" t="str">
        <f t="shared" si="41"/>
        <v>1+1.89837203586558j</v>
      </c>
      <c r="O194" s="72" t="str">
        <f t="shared" si="42"/>
        <v>0.727809052995021+0.143598489853675j</v>
      </c>
      <c r="P194" s="72" t="str">
        <f t="shared" si="55"/>
        <v>66.1037224400949+81.8062312278153j</v>
      </c>
      <c r="Q194" s="72"/>
      <c r="R194" s="72"/>
      <c r="S194" s="72"/>
      <c r="T194" s="72">
        <f t="shared" si="43"/>
        <v>24</v>
      </c>
      <c r="U194" s="72" t="str">
        <f t="shared" si="44"/>
        <v>1+0.0028719697970735j</v>
      </c>
      <c r="V194" s="72" t="str">
        <f t="shared" si="45"/>
        <v>0.727809052995021+0.143598489853675j</v>
      </c>
      <c r="W194" s="72" t="str">
        <f t="shared" si="56"/>
        <v>31.7580813026611-6.17124123710693j</v>
      </c>
      <c r="X194" s="72"/>
      <c r="Y194" s="72"/>
      <c r="Z194" s="72"/>
      <c r="AA194" s="72" t="str">
        <f t="shared" si="46"/>
        <v>7-4.87470307461654j</v>
      </c>
      <c r="AB194" s="72">
        <f t="shared" si="47"/>
        <v>18.619089854741166</v>
      </c>
      <c r="AC194" s="72">
        <f t="shared" si="48"/>
        <v>-34.85281893660828</v>
      </c>
      <c r="AD194" s="72"/>
      <c r="AE194" s="72" t="str">
        <f t="shared" si="49"/>
        <v>62499.999999998-0.011218632019818j</v>
      </c>
      <c r="AF194" s="72" t="str">
        <f t="shared" si="50"/>
        <v>0.242424242424244+3.29656771932219E-08j</v>
      </c>
      <c r="AG194" s="72">
        <f t="shared" si="57"/>
        <v>-12.30847905771874</v>
      </c>
      <c r="AH194" s="72">
        <f t="shared" si="58"/>
        <v>7.7912759593443401E-6</v>
      </c>
      <c r="AI194" s="72"/>
      <c r="AJ194" s="72"/>
      <c r="AK194" s="72"/>
      <c r="AL194" s="72" t="str">
        <f t="shared" si="51"/>
        <v>4.61909756606651+5.39192737083238j</v>
      </c>
      <c r="AM194" s="72">
        <f t="shared" si="59"/>
        <v>17.025075918662882</v>
      </c>
      <c r="AN194" s="72">
        <f t="shared" si="60"/>
        <v>49.414356912402241</v>
      </c>
      <c r="AO194" s="72"/>
      <c r="AP194" s="72"/>
      <c r="AQ194" s="72"/>
      <c r="AR194" s="72" t="str">
        <f t="shared" si="52"/>
        <v>52.4246256578092-54.0026942974177j</v>
      </c>
      <c r="AS194" s="72">
        <f t="shared" si="61"/>
        <v>37.531717295081037</v>
      </c>
      <c r="AT194" s="72">
        <f t="shared" si="62"/>
        <v>-45.849500367176411</v>
      </c>
      <c r="AU194" s="72"/>
      <c r="AV194" s="72"/>
      <c r="AW194" s="72"/>
      <c r="AX194" s="72" t="str">
        <f t="shared" si="63"/>
        <v>0.0560699326313841-9.6643666822586j</v>
      </c>
      <c r="AY194" s="72">
        <f t="shared" si="64"/>
        <v>19.703614169772973</v>
      </c>
      <c r="AZ194" s="72">
        <f t="shared" si="65"/>
        <v>-89.667589759501226</v>
      </c>
      <c r="BA194" s="72">
        <f t="shared" si="53"/>
        <v>90.332410240498774</v>
      </c>
      <c r="BB194" s="72">
        <f t="shared" si="66"/>
        <v>-19.703614169772973</v>
      </c>
      <c r="BC194" s="72">
        <f t="shared" si="67"/>
        <v>-90.332410240498774</v>
      </c>
      <c r="BD194" s="72"/>
      <c r="BE194" s="72"/>
      <c r="BF194" s="56"/>
    </row>
    <row r="195" spans="2:58" s="42" customFormat="1" hidden="1" x14ac:dyDescent="0.3">
      <c r="B195" s="55">
        <v>84</v>
      </c>
      <c r="C195" s="72">
        <f t="shared" si="34"/>
        <v>4786.3009232263857</v>
      </c>
      <c r="D195" s="72" t="str">
        <f t="shared" si="54"/>
        <v>30073.2156365561j</v>
      </c>
      <c r="E195" s="72">
        <f t="shared" si="35"/>
        <v>0.99963346117555718</v>
      </c>
      <c r="F195" s="72" t="str">
        <f t="shared" si="36"/>
        <v>-0.0300732156365561j</v>
      </c>
      <c r="G195" s="72" t="str">
        <f t="shared" si="37"/>
        <v>0.999633461175557-0.0300732156365561j</v>
      </c>
      <c r="H195" s="72">
        <f t="shared" si="38"/>
        <v>7.4455577923736934E-4</v>
      </c>
      <c r="I195" s="72">
        <f t="shared" si="39"/>
        <v>-1.7231803992889823</v>
      </c>
      <c r="J195" s="72"/>
      <c r="K195" s="72"/>
      <c r="L195" s="72"/>
      <c r="M195" s="72">
        <f t="shared" si="40"/>
        <v>36.363636363636367</v>
      </c>
      <c r="N195" s="72" t="str">
        <f t="shared" si="41"/>
        <v>1+1.98783955357636j</v>
      </c>
      <c r="O195" s="72" t="str">
        <f t="shared" si="42"/>
        <v>0.701548561421475+0.150366078182781j</v>
      </c>
      <c r="P195" s="72" t="str">
        <f t="shared" si="55"/>
        <v>70.671074701528+87.8892007229556j</v>
      </c>
      <c r="Q195" s="72"/>
      <c r="R195" s="72"/>
      <c r="S195" s="72"/>
      <c r="T195" s="72">
        <f t="shared" si="43"/>
        <v>24</v>
      </c>
      <c r="U195" s="72" t="str">
        <f t="shared" si="44"/>
        <v>1+0.00300732156365561j</v>
      </c>
      <c r="V195" s="72" t="str">
        <f t="shared" si="45"/>
        <v>0.701548561421475+0.150366078182781j</v>
      </c>
      <c r="W195" s="72" t="str">
        <f t="shared" si="56"/>
        <v>32.7285579798701-6.91197937981354j</v>
      </c>
      <c r="X195" s="72"/>
      <c r="Y195" s="72"/>
      <c r="Z195" s="72"/>
      <c r="AA195" s="72" t="str">
        <f t="shared" si="46"/>
        <v>7-4.65530529531469j</v>
      </c>
      <c r="AB195" s="72">
        <f t="shared" si="47"/>
        <v>18.492465670127615</v>
      </c>
      <c r="AC195" s="72">
        <f t="shared" si="48"/>
        <v>-33.625638765797625</v>
      </c>
      <c r="AD195" s="72"/>
      <c r="AE195" s="72" t="str">
        <f t="shared" si="49"/>
        <v>62499.9999999978-0.0117473498580293j</v>
      </c>
      <c r="AF195" s="72" t="str">
        <f t="shared" si="50"/>
        <v>0.242424242424244+3.45193016948531E-08j</v>
      </c>
      <c r="AG195" s="72">
        <f t="shared" si="57"/>
        <v>-12.308479057718731</v>
      </c>
      <c r="AH195" s="72">
        <f t="shared" si="58"/>
        <v>8.1584674827721149E-6</v>
      </c>
      <c r="AI195" s="72"/>
      <c r="AJ195" s="72"/>
      <c r="AK195" s="72"/>
      <c r="AL195" s="72" t="str">
        <f t="shared" si="51"/>
        <v>4.94695902786868+5.78688836286657j</v>
      </c>
      <c r="AM195" s="72">
        <f t="shared" si="59"/>
        <v>17.631319775297399</v>
      </c>
      <c r="AN195" s="72">
        <f t="shared" si="60"/>
        <v>49.474308164088612</v>
      </c>
      <c r="AO195" s="72"/>
      <c r="AP195" s="72"/>
      <c r="AQ195" s="72"/>
      <c r="AR195" s="72" t="str">
        <f t="shared" si="52"/>
        <v>53.7061527915509-54.7487064245952j</v>
      </c>
      <c r="AS195" s="72">
        <f t="shared" si="61"/>
        <v>37.695081636387904</v>
      </c>
      <c r="AT195" s="72">
        <f t="shared" si="62"/>
        <v>-45.550755251583666</v>
      </c>
      <c r="AU195" s="72"/>
      <c r="AV195" s="72"/>
      <c r="AW195" s="72"/>
      <c r="AX195" s="72" t="str">
        <f t="shared" si="63"/>
        <v>0.0372327426761152-9.24239899624863j</v>
      </c>
      <c r="AY195" s="72">
        <f t="shared" si="64"/>
        <v>19.315764742647445</v>
      </c>
      <c r="AZ195" s="72">
        <f t="shared" si="65"/>
        <v>-89.769186823033337</v>
      </c>
      <c r="BA195" s="72">
        <f t="shared" si="53"/>
        <v>90.230813176966663</v>
      </c>
      <c r="BB195" s="72">
        <f t="shared" si="66"/>
        <v>-19.315764742647445</v>
      </c>
      <c r="BC195" s="72">
        <f t="shared" si="67"/>
        <v>-90.230813176966663</v>
      </c>
      <c r="BD195" s="72"/>
      <c r="BE195" s="72"/>
      <c r="BF195" s="56"/>
    </row>
    <row r="196" spans="2:58" s="42" customFormat="1" hidden="1" x14ac:dyDescent="0.3">
      <c r="B196" s="55">
        <v>85</v>
      </c>
      <c r="C196" s="72">
        <f t="shared" si="34"/>
        <v>5011.8723362727242</v>
      </c>
      <c r="D196" s="72" t="str">
        <f t="shared" si="54"/>
        <v>31490.5226247286j</v>
      </c>
      <c r="E196" s="72">
        <f t="shared" si="35"/>
        <v>0.99959809817095846</v>
      </c>
      <c r="F196" s="72" t="str">
        <f t="shared" si="36"/>
        <v>-0.0314905226247286j</v>
      </c>
      <c r="G196" s="72" t="str">
        <f t="shared" si="37"/>
        <v>0.999598098170958-0.0314905226247286j</v>
      </c>
      <c r="H196" s="72">
        <f t="shared" si="38"/>
        <v>8.1644413887654714E-4</v>
      </c>
      <c r="I196" s="72">
        <f t="shared" si="39"/>
        <v>-1.8044027047016264</v>
      </c>
      <c r="J196" s="72"/>
      <c r="K196" s="72"/>
      <c r="L196" s="72"/>
      <c r="M196" s="72">
        <f t="shared" si="40"/>
        <v>36.363636363636367</v>
      </c>
      <c r="N196" s="72" t="str">
        <f t="shared" si="41"/>
        <v>1+2.08152354549456j</v>
      </c>
      <c r="O196" s="72" t="str">
        <f t="shared" si="42"/>
        <v>0.67275450499108+0.157452613123643j</v>
      </c>
      <c r="P196" s="72" t="str">
        <f t="shared" si="55"/>
        <v>76.2095357617629+94.6740219018324j</v>
      </c>
      <c r="Q196" s="72"/>
      <c r="R196" s="72"/>
      <c r="S196" s="72"/>
      <c r="T196" s="72">
        <f t="shared" si="43"/>
        <v>24</v>
      </c>
      <c r="U196" s="72" t="str">
        <f t="shared" si="44"/>
        <v>1+0.00314905226247286j</v>
      </c>
      <c r="V196" s="72" t="str">
        <f t="shared" si="45"/>
        <v>0.67275450499108+0.157452613123643j</v>
      </c>
      <c r="W196" s="72" t="str">
        <f t="shared" si="56"/>
        <v>33.8465608198327-7.80916687001791j</v>
      </c>
      <c r="X196" s="72"/>
      <c r="Y196" s="72"/>
      <c r="Z196" s="72"/>
      <c r="AA196" s="72" t="str">
        <f t="shared" si="46"/>
        <v>7-4.44578204269185j</v>
      </c>
      <c r="AB196" s="72">
        <f t="shared" si="47"/>
        <v>18.373673082002362</v>
      </c>
      <c r="AC196" s="72">
        <f t="shared" si="48"/>
        <v>-32.420108809952197</v>
      </c>
      <c r="AD196" s="72"/>
      <c r="AE196" s="72" t="str">
        <f t="shared" si="49"/>
        <v>62499.9999999976-0.0123009854002841j</v>
      </c>
      <c r="AF196" s="72" t="str">
        <f t="shared" si="50"/>
        <v>0.242424242424244+3.61461462634624E-08j</v>
      </c>
      <c r="AG196" s="72">
        <f t="shared" si="57"/>
        <v>-12.308479057718724</v>
      </c>
      <c r="AH196" s="72">
        <f t="shared" si="58"/>
        <v>8.5429642095556149E-6</v>
      </c>
      <c r="AI196" s="72"/>
      <c r="AJ196" s="72"/>
      <c r="AK196" s="72"/>
      <c r="AL196" s="72" t="str">
        <f t="shared" si="51"/>
        <v>5.34331629710709+6.22593635371705j</v>
      </c>
      <c r="AM196" s="72">
        <f t="shared" si="59"/>
        <v>18.281009629938069</v>
      </c>
      <c r="AN196" s="72">
        <f t="shared" si="60"/>
        <v>49.36265307093332</v>
      </c>
      <c r="AO196" s="72"/>
      <c r="AP196" s="72"/>
      <c r="AQ196" s="72"/>
      <c r="AR196" s="72" t="str">
        <f t="shared" si="52"/>
        <v>55.1476643144921-55.9468827927316j</v>
      </c>
      <c r="AS196" s="72">
        <f t="shared" si="61"/>
        <v>37.903779659851786</v>
      </c>
      <c r="AT196" s="72">
        <f t="shared" si="62"/>
        <v>-45.412180948169983</v>
      </c>
      <c r="AU196" s="72"/>
      <c r="AV196" s="72"/>
      <c r="AW196" s="72"/>
      <c r="AX196" s="72" t="str">
        <f t="shared" si="63"/>
        <v>0.0189537642679637-8.83841906926446j</v>
      </c>
      <c r="AY196" s="72">
        <f t="shared" si="64"/>
        <v>18.927511763608468</v>
      </c>
      <c r="AZ196" s="72">
        <f t="shared" si="65"/>
        <v>-89.877130850526072</v>
      </c>
      <c r="BA196" s="72">
        <f t="shared" si="53"/>
        <v>90.122869149473928</v>
      </c>
      <c r="BB196" s="72">
        <f t="shared" si="66"/>
        <v>-18.927511763608468</v>
      </c>
      <c r="BC196" s="72">
        <f t="shared" si="67"/>
        <v>-90.122869149473928</v>
      </c>
      <c r="BD196" s="72"/>
      <c r="BE196" s="72"/>
      <c r="BF196" s="56"/>
    </row>
    <row r="197" spans="2:58" s="42" customFormat="1" hidden="1" x14ac:dyDescent="0.3">
      <c r="B197" s="55">
        <v>86</v>
      </c>
      <c r="C197" s="72">
        <f t="shared" si="34"/>
        <v>5248.0746024977288</v>
      </c>
      <c r="D197" s="72" t="str">
        <f t="shared" si="54"/>
        <v>32974.6252333961j</v>
      </c>
      <c r="E197" s="72">
        <f t="shared" si="35"/>
        <v>0.99955932340746589</v>
      </c>
      <c r="F197" s="72" t="str">
        <f t="shared" si="36"/>
        <v>-0.0329746252333961j</v>
      </c>
      <c r="G197" s="72" t="str">
        <f t="shared" si="37"/>
        <v>0.999559323407466-0.0329746252333961j</v>
      </c>
      <c r="H197" s="72">
        <f t="shared" si="38"/>
        <v>8.952792720762718E-4</v>
      </c>
      <c r="I197" s="72">
        <f t="shared" si="39"/>
        <v>-1.8894545744637139</v>
      </c>
      <c r="J197" s="72"/>
      <c r="K197" s="72"/>
      <c r="L197" s="72"/>
      <c r="M197" s="72">
        <f t="shared" si="40"/>
        <v>36.363636363636367</v>
      </c>
      <c r="N197" s="72" t="str">
        <f t="shared" si="41"/>
        <v>1+2.17962272792748j</v>
      </c>
      <c r="O197" s="72" t="str">
        <f t="shared" si="42"/>
        <v>0.641182449936636+0.164873126166981j</v>
      </c>
      <c r="P197" s="72" t="str">
        <f t="shared" si="55"/>
        <v>83.010643744964+102.268525839075j</v>
      </c>
      <c r="Q197" s="72"/>
      <c r="R197" s="72"/>
      <c r="S197" s="72"/>
      <c r="T197" s="72">
        <f t="shared" si="43"/>
        <v>24</v>
      </c>
      <c r="U197" s="72" t="str">
        <f t="shared" si="44"/>
        <v>1+0.00329746252333961j</v>
      </c>
      <c r="V197" s="72" t="str">
        <f t="shared" si="45"/>
        <v>0.641182449936636+0.164873126166981j</v>
      </c>
      <c r="W197" s="72" t="str">
        <f t="shared" si="56"/>
        <v>35.139160647877-8.91222797333866j</v>
      </c>
      <c r="X197" s="72"/>
      <c r="Y197" s="72"/>
      <c r="Z197" s="72"/>
      <c r="AA197" s="72" t="str">
        <f t="shared" si="46"/>
        <v>7-4.24568888983795j</v>
      </c>
      <c r="AB197" s="72">
        <f t="shared" si="47"/>
        <v>18.262424867465079</v>
      </c>
      <c r="AC197" s="72">
        <f t="shared" si="48"/>
        <v>-31.237941851596979</v>
      </c>
      <c r="AD197" s="72"/>
      <c r="AE197" s="72" t="str">
        <f t="shared" si="49"/>
        <v>62499.9999999973-0.0128807129817948j</v>
      </c>
      <c r="AF197" s="72" t="str">
        <f t="shared" si="50"/>
        <v>0.242424242424244+3.7849661654495E-08j</v>
      </c>
      <c r="AG197" s="72">
        <f t="shared" si="57"/>
        <v>-12.308479057718715</v>
      </c>
      <c r="AH197" s="72">
        <f t="shared" si="58"/>
        <v>8.9455817088028056E-6</v>
      </c>
      <c r="AI197" s="72"/>
      <c r="AJ197" s="72"/>
      <c r="AK197" s="72"/>
      <c r="AL197" s="72" t="str">
        <f t="shared" si="51"/>
        <v>5.82837722167836+6.71531941973553j</v>
      </c>
      <c r="AM197" s="72">
        <f t="shared" si="59"/>
        <v>18.979869994403874</v>
      </c>
      <c r="AN197" s="72">
        <f t="shared" si="60"/>
        <v>49.044549897827885</v>
      </c>
      <c r="AO197" s="72"/>
      <c r="AP197" s="72"/>
      <c r="AQ197" s="72"/>
      <c r="AR197" s="72" t="str">
        <f t="shared" si="52"/>
        <v>56.764257348625-57.7024110758501j</v>
      </c>
      <c r="AS197" s="72">
        <f t="shared" si="61"/>
        <v>38.163572614451283</v>
      </c>
      <c r="AT197" s="72">
        <f t="shared" si="62"/>
        <v>-45.469578143048388</v>
      </c>
      <c r="AU197" s="72"/>
      <c r="AV197" s="72"/>
      <c r="AW197" s="72"/>
      <c r="AX197" s="72" t="str">
        <f t="shared" si="63"/>
        <v>0.00128257016285263-8.4516455477817j</v>
      </c>
      <c r="AY197" s="72">
        <f t="shared" si="64"/>
        <v>18.538825599114759</v>
      </c>
      <c r="AZ197" s="72">
        <f t="shared" si="65"/>
        <v>-89.991305142142878</v>
      </c>
      <c r="BA197" s="72">
        <f t="shared" si="53"/>
        <v>90.008694857857122</v>
      </c>
      <c r="BB197" s="72">
        <f t="shared" si="66"/>
        <v>-18.538825599114759</v>
      </c>
      <c r="BC197" s="72">
        <f t="shared" si="67"/>
        <v>-90.008694857857122</v>
      </c>
      <c r="BD197" s="72"/>
      <c r="BE197" s="72"/>
      <c r="BF197" s="56"/>
    </row>
    <row r="198" spans="2:58" s="42" customFormat="1" hidden="1" x14ac:dyDescent="0.3">
      <c r="B198" s="55">
        <v>87</v>
      </c>
      <c r="C198" s="72">
        <f t="shared" si="34"/>
        <v>5495.4087385762468</v>
      </c>
      <c r="D198" s="72" t="str">
        <f t="shared" si="54"/>
        <v>34528.6714431686j</v>
      </c>
      <c r="E198" s="72">
        <f t="shared" si="35"/>
        <v>0.99951680772473572</v>
      </c>
      <c r="F198" s="72" t="str">
        <f t="shared" si="36"/>
        <v>-0.0345286714431686j</v>
      </c>
      <c r="G198" s="72" t="str">
        <f t="shared" si="37"/>
        <v>0.999516807724736-0.0345286714431686j</v>
      </c>
      <c r="H198" s="72">
        <f t="shared" si="38"/>
        <v>9.8173363828139501E-4</v>
      </c>
      <c r="I198" s="72">
        <f t="shared" si="39"/>
        <v>-1.9785167381926201</v>
      </c>
      <c r="J198" s="72"/>
      <c r="K198" s="72"/>
      <c r="L198" s="72"/>
      <c r="M198" s="72">
        <f t="shared" si="40"/>
        <v>36.363636363636367</v>
      </c>
      <c r="N198" s="72" t="str">
        <f t="shared" si="41"/>
        <v>1+2.28234518239344j</v>
      </c>
      <c r="O198" s="72" t="str">
        <f t="shared" si="42"/>
        <v>0.606564379962004+0.172643357215843j</v>
      </c>
      <c r="P198" s="72" t="str">
        <f t="shared" si="55"/>
        <v>91.4833486374302+110.788533007739j</v>
      </c>
      <c r="Q198" s="72"/>
      <c r="R198" s="72"/>
      <c r="S198" s="72"/>
      <c r="T198" s="72">
        <f t="shared" si="43"/>
        <v>24</v>
      </c>
      <c r="U198" s="72" t="str">
        <f t="shared" si="44"/>
        <v>1+0.00345286714431686j</v>
      </c>
      <c r="V198" s="72" t="str">
        <f t="shared" si="45"/>
        <v>0.606564379962004+0.172643357215843j</v>
      </c>
      <c r="W198" s="72" t="str">
        <f t="shared" si="56"/>
        <v>36.6379092407215-10.2914431632384j</v>
      </c>
      <c r="X198" s="72"/>
      <c r="Y198" s="72"/>
      <c r="Z198" s="72"/>
      <c r="AA198" s="72" t="str">
        <f t="shared" si="46"/>
        <v>7-4.05460141234883j</v>
      </c>
      <c r="AB198" s="72">
        <f t="shared" si="47"/>
        <v>18.158419143313097</v>
      </c>
      <c r="AC198" s="72">
        <f t="shared" si="48"/>
        <v>-30.080657102272404</v>
      </c>
      <c r="AD198" s="72"/>
      <c r="AE198" s="72" t="str">
        <f t="shared" si="49"/>
        <v>62499.9999999971-0.0134877622824871j</v>
      </c>
      <c r="AF198" s="72" t="str">
        <f t="shared" si="50"/>
        <v>0.242424242424244+3.96334612524891E-08j</v>
      </c>
      <c r="AG198" s="72">
        <f t="shared" si="57"/>
        <v>-12.308479057718705</v>
      </c>
      <c r="AH198" s="72">
        <f t="shared" si="58"/>
        <v>9.367173986209346E-6</v>
      </c>
      <c r="AI198" s="72"/>
      <c r="AJ198" s="72"/>
      <c r="AK198" s="72"/>
      <c r="AL198" s="72" t="str">
        <f t="shared" si="51"/>
        <v>6.4303554676015+7.26139365908259j</v>
      </c>
      <c r="AM198" s="72">
        <f t="shared" si="59"/>
        <v>19.734848877316931</v>
      </c>
      <c r="AN198" s="72">
        <f t="shared" si="60"/>
        <v>48.473379307108068</v>
      </c>
      <c r="AO198" s="72"/>
      <c r="AP198" s="72"/>
      <c r="AQ198" s="72"/>
      <c r="AR198" s="72" t="str">
        <f t="shared" si="52"/>
        <v>58.5648274812177-60.1615051605193j</v>
      </c>
      <c r="AS198" s="72">
        <f t="shared" si="61"/>
        <v>38.481426493749268</v>
      </c>
      <c r="AT198" s="72">
        <f t="shared" si="62"/>
        <v>-45.770489373823345</v>
      </c>
      <c r="AU198" s="72"/>
      <c r="AV198" s="72"/>
      <c r="AW198" s="72"/>
      <c r="AX198" s="72" t="str">
        <f t="shared" si="63"/>
        <v>-0.0157394586760619-8.08133810245213j</v>
      </c>
      <c r="AY198" s="72">
        <f t="shared" si="64"/>
        <v>18.149682012159875</v>
      </c>
      <c r="AZ198" s="72">
        <f t="shared" si="65"/>
        <v>-90.111590853181482</v>
      </c>
      <c r="BA198" s="72">
        <f t="shared" si="53"/>
        <v>89.888409146818518</v>
      </c>
      <c r="BB198" s="72">
        <f t="shared" si="66"/>
        <v>-18.149682012159875</v>
      </c>
      <c r="BC198" s="72">
        <f t="shared" si="67"/>
        <v>-89.888409146818518</v>
      </c>
      <c r="BD198" s="72"/>
      <c r="BE198" s="72"/>
      <c r="BF198" s="56"/>
    </row>
    <row r="199" spans="2:58" s="42" customFormat="1" hidden="1" x14ac:dyDescent="0.3">
      <c r="B199" s="55">
        <v>88</v>
      </c>
      <c r="C199" s="72">
        <f t="shared" si="34"/>
        <v>5754.3993733715697</v>
      </c>
      <c r="D199" s="72" t="str">
        <f t="shared" si="54"/>
        <v>36155.9575944117j</v>
      </c>
      <c r="E199" s="72">
        <f t="shared" si="35"/>
        <v>0.99947019020562788</v>
      </c>
      <c r="F199" s="72" t="str">
        <f t="shared" si="36"/>
        <v>-0.0361559575944117j</v>
      </c>
      <c r="G199" s="72" t="str">
        <f t="shared" si="37"/>
        <v>0.999470190205628-0.0361559575944117j</v>
      </c>
      <c r="H199" s="72">
        <f t="shared" si="38"/>
        <v>1.0765450289144161E-3</v>
      </c>
      <c r="I199" s="72">
        <f t="shared" si="39"/>
        <v>-2.0717784796531742</v>
      </c>
      <c r="J199" s="72"/>
      <c r="K199" s="72"/>
      <c r="L199" s="72"/>
      <c r="M199" s="72">
        <f t="shared" si="40"/>
        <v>36.363636363636367</v>
      </c>
      <c r="N199" s="72" t="str">
        <f t="shared" si="41"/>
        <v>1+2.38990879699061j</v>
      </c>
      <c r="O199" s="72" t="str">
        <f t="shared" si="42"/>
        <v>0.568606421042263+0.180779787972059j</v>
      </c>
      <c r="P199" s="72" t="str">
        <f t="shared" si="55"/>
        <v>102.213362898413+120.342757012675j</v>
      </c>
      <c r="Q199" s="72"/>
      <c r="R199" s="72"/>
      <c r="S199" s="72"/>
      <c r="T199" s="72">
        <f t="shared" si="43"/>
        <v>24</v>
      </c>
      <c r="U199" s="72" t="str">
        <f t="shared" si="44"/>
        <v>1+0.00361559575944117j</v>
      </c>
      <c r="V199" s="72" t="str">
        <f t="shared" si="45"/>
        <v>0.568606421042263+0.180779787972059j</v>
      </c>
      <c r="W199" s="72" t="str">
        <f t="shared" si="56"/>
        <v>38.3776646684681-12.0489877178025j</v>
      </c>
      <c r="X199" s="72"/>
      <c r="Y199" s="72"/>
      <c r="Z199" s="72"/>
      <c r="AA199" s="72" t="str">
        <f t="shared" si="46"/>
        <v>7-3.87211428806517j</v>
      </c>
      <c r="AB199" s="72">
        <f t="shared" si="47"/>
        <v>18.061342964229599</v>
      </c>
      <c r="AC199" s="72">
        <f t="shared" si="48"/>
        <v>-28.949577936285817</v>
      </c>
      <c r="AD199" s="72"/>
      <c r="AE199" s="72" t="str">
        <f t="shared" si="49"/>
        <v>62499.9999999968-0.0141234209353163j</v>
      </c>
      <c r="AF199" s="72" t="str">
        <f t="shared" si="50"/>
        <v>0.242424242424245+4.15013287355504E-08j</v>
      </c>
      <c r="AG199" s="72">
        <f t="shared" si="57"/>
        <v>-12.308479057718655</v>
      </c>
      <c r="AH199" s="72">
        <f t="shared" si="58"/>
        <v>9.8086352955194788E-6</v>
      </c>
      <c r="AI199" s="72"/>
      <c r="AJ199" s="72"/>
      <c r="AK199" s="72"/>
      <c r="AL199" s="72" t="str">
        <f t="shared" si="51"/>
        <v>7.18944638919606+7.86937789530837j</v>
      </c>
      <c r="AM199" s="72">
        <f t="shared" si="59"/>
        <v>20.554366201900443</v>
      </c>
      <c r="AN199" s="72">
        <f t="shared" si="60"/>
        <v>47.58524593635611</v>
      </c>
      <c r="AO199" s="72"/>
      <c r="AP199" s="72"/>
      <c r="AQ199" s="72"/>
      <c r="AR199" s="72" t="str">
        <f t="shared" si="52"/>
        <v>60.5423550161206-63.53061265284j</v>
      </c>
      <c r="AS199" s="72">
        <f t="shared" si="61"/>
        <v>38.8657619352701</v>
      </c>
      <c r="AT199" s="72">
        <f t="shared" si="62"/>
        <v>-46.379683744485334</v>
      </c>
      <c r="AU199" s="72"/>
      <c r="AV199" s="72"/>
      <c r="AW199" s="72"/>
      <c r="AX199" s="72" t="str">
        <f t="shared" si="63"/>
        <v>-0.032079195113448-7.72679450315406j</v>
      </c>
      <c r="AY199" s="72">
        <f t="shared" si="64"/>
        <v>17.760062100021642</v>
      </c>
      <c r="AZ199" s="72">
        <f t="shared" si="65"/>
        <v>-90.237872500597021</v>
      </c>
      <c r="BA199" s="72">
        <f t="shared" si="53"/>
        <v>89.762127499402979</v>
      </c>
      <c r="BB199" s="72">
        <f t="shared" si="66"/>
        <v>-17.760062100021642</v>
      </c>
      <c r="BC199" s="72">
        <f t="shared" si="67"/>
        <v>-89.762127499402979</v>
      </c>
      <c r="BD199" s="72"/>
      <c r="BE199" s="72"/>
      <c r="BF199" s="56"/>
    </row>
    <row r="200" spans="2:58" s="42" customFormat="1" hidden="1" x14ac:dyDescent="0.3">
      <c r="B200" s="55">
        <v>89</v>
      </c>
      <c r="C200" s="72">
        <f t="shared" si="34"/>
        <v>6025.5958607435823</v>
      </c>
      <c r="D200" s="72" t="str">
        <f t="shared" si="54"/>
        <v>37859.9353792262j</v>
      </c>
      <c r="E200" s="72">
        <f t="shared" si="35"/>
        <v>0.99941907511236783</v>
      </c>
      <c r="F200" s="72" t="str">
        <f t="shared" si="36"/>
        <v>-0.0378599353792262j</v>
      </c>
      <c r="G200" s="72" t="str">
        <f t="shared" si="37"/>
        <v>0.999419075112368-0.0378599353792262j</v>
      </c>
      <c r="H200" s="72">
        <f t="shared" si="38"/>
        <v>1.1805229622985345E-3</v>
      </c>
      <c r="I200" s="72">
        <f t="shared" si="39"/>
        <v>-2.1694380453044797</v>
      </c>
      <c r="J200" s="72"/>
      <c r="K200" s="72"/>
      <c r="L200" s="72"/>
      <c r="M200" s="72">
        <f t="shared" si="40"/>
        <v>36.363636363636367</v>
      </c>
      <c r="N200" s="72" t="str">
        <f t="shared" si="41"/>
        <v>1+2.50254172856685j</v>
      </c>
      <c r="O200" s="72" t="str">
        <f t="shared" si="42"/>
        <v>0.526986346716671+0.189299676896131j</v>
      </c>
      <c r="P200" s="72" t="str">
        <f t="shared" si="55"/>
        <v>116.057459461175+130.993674229209j</v>
      </c>
      <c r="Q200" s="72"/>
      <c r="R200" s="72"/>
      <c r="S200" s="72"/>
      <c r="T200" s="72">
        <f t="shared" si="43"/>
        <v>24</v>
      </c>
      <c r="U200" s="72" t="str">
        <f t="shared" si="44"/>
        <v>1+0.00378599353792262j</v>
      </c>
      <c r="V200" s="72" t="str">
        <f t="shared" si="45"/>
        <v>0.526986346716671+0.189299676896131j</v>
      </c>
      <c r="W200" s="72" t="str">
        <f t="shared" si="56"/>
        <v>40.3920080581718-14.3368614324836j</v>
      </c>
      <c r="X200" s="72"/>
      <c r="Y200" s="72"/>
      <c r="Z200" s="72"/>
      <c r="AA200" s="72" t="str">
        <f t="shared" si="46"/>
        <v>7-3.69784043732991j</v>
      </c>
      <c r="AB200" s="72">
        <f t="shared" si="47"/>
        <v>17.970875788781107</v>
      </c>
      <c r="AC200" s="72">
        <f t="shared" si="48"/>
        <v>-27.845832746924792</v>
      </c>
      <c r="AD200" s="72"/>
      <c r="AE200" s="72" t="str">
        <f t="shared" si="49"/>
        <v>62499.9999999965-0.0147890372575094j</v>
      </c>
      <c r="AF200" s="72" t="str">
        <f t="shared" si="50"/>
        <v>0.242424242424245+4.345722610104E-08j</v>
      </c>
      <c r="AG200" s="72">
        <f t="shared" si="57"/>
        <v>-12.308479057718644</v>
      </c>
      <c r="AH200" s="72">
        <f t="shared" si="58"/>
        <v>1.0270902035358115E-5</v>
      </c>
      <c r="AI200" s="72"/>
      <c r="AJ200" s="72"/>
      <c r="AK200" s="72"/>
      <c r="AL200" s="72" t="str">
        <f t="shared" si="51"/>
        <v>8.16408793142892+8.54034629590685j</v>
      </c>
      <c r="AM200" s="72">
        <f t="shared" si="59"/>
        <v>21.448538300113281</v>
      </c>
      <c r="AN200" s="72">
        <f t="shared" si="60"/>
        <v>46.290338318431374</v>
      </c>
      <c r="AO200" s="72"/>
      <c r="AP200" s="72"/>
      <c r="AQ200" s="72"/>
      <c r="AR200" s="72" t="str">
        <f t="shared" si="52"/>
        <v>62.6532750608355-68.1057789786692j</v>
      </c>
      <c r="AS200" s="72">
        <f t="shared" si="61"/>
        <v>39.326680378694725</v>
      </c>
      <c r="AT200" s="72">
        <f t="shared" si="62"/>
        <v>-47.387785561232718</v>
      </c>
      <c r="AU200" s="72"/>
      <c r="AV200" s="72"/>
      <c r="AW200" s="72"/>
      <c r="AX200" s="72" t="str">
        <f t="shared" si="63"/>
        <v>-0.0477116347952289-7.3873478301095j</v>
      </c>
      <c r="AY200" s="72">
        <f t="shared" si="64"/>
        <v>17.369952114952351</v>
      </c>
      <c r="AZ200" s="72">
        <f t="shared" si="65"/>
        <v>-90.370043127968941</v>
      </c>
      <c r="BA200" s="72">
        <f t="shared" si="53"/>
        <v>89.629956872031059</v>
      </c>
      <c r="BB200" s="72">
        <f t="shared" si="66"/>
        <v>-17.369952114952351</v>
      </c>
      <c r="BC200" s="72">
        <f t="shared" si="67"/>
        <v>-89.629956872031059</v>
      </c>
      <c r="BD200" s="72"/>
      <c r="BE200" s="72"/>
      <c r="BF200" s="56"/>
    </row>
    <row r="201" spans="2:58" s="42" customFormat="1" hidden="1" x14ac:dyDescent="0.3">
      <c r="B201" s="55">
        <v>90</v>
      </c>
      <c r="C201" s="72">
        <f t="shared" si="34"/>
        <v>6309.5734448019366</v>
      </c>
      <c r="D201" s="72" t="str">
        <f t="shared" si="54"/>
        <v>39644.21916295j</v>
      </c>
      <c r="E201" s="72">
        <f t="shared" si="35"/>
        <v>0.99936302852711445</v>
      </c>
      <c r="F201" s="72" t="str">
        <f t="shared" si="36"/>
        <v>-0.03964421916295j</v>
      </c>
      <c r="G201" s="72" t="str">
        <f t="shared" si="37"/>
        <v>0.999363028527114-0.03964421916295j</v>
      </c>
      <c r="H201" s="72">
        <f t="shared" si="38"/>
        <v>1.2945557140900768E-3</v>
      </c>
      <c r="I201" s="72">
        <f t="shared" si="39"/>
        <v>-2.2717030728952481</v>
      </c>
      <c r="J201" s="72"/>
      <c r="K201" s="72"/>
      <c r="L201" s="72"/>
      <c r="M201" s="72">
        <f t="shared" si="40"/>
        <v>36.363636363636367</v>
      </c>
      <c r="N201" s="72" t="str">
        <f t="shared" si="41"/>
        <v>1+2.62048288667099j</v>
      </c>
      <c r="O201" s="72" t="str">
        <f t="shared" si="42"/>
        <v>0.481350842696797+0.19822109581475j</v>
      </c>
      <c r="P201" s="72" t="str">
        <f t="shared" si="55"/>
        <v>134.293443677529+142.662040097009j</v>
      </c>
      <c r="Q201" s="72"/>
      <c r="R201" s="72"/>
      <c r="S201" s="72"/>
      <c r="T201" s="72">
        <f t="shared" si="43"/>
        <v>24</v>
      </c>
      <c r="U201" s="72" t="str">
        <f t="shared" si="44"/>
        <v>1+0.003964421916295j</v>
      </c>
      <c r="V201" s="72" t="str">
        <f t="shared" si="45"/>
        <v>0.481350842696797+0.19822109581475j</v>
      </c>
      <c r="W201" s="72" t="str">
        <f t="shared" si="56"/>
        <v>42.6999892676851-17.3862633978998j</v>
      </c>
      <c r="X201" s="72"/>
      <c r="Y201" s="72"/>
      <c r="Z201" s="72"/>
      <c r="AA201" s="72" t="str">
        <f t="shared" si="46"/>
        <v>7-3.53141020194033j</v>
      </c>
      <c r="AB201" s="72">
        <f t="shared" si="47"/>
        <v>17.886692750747358</v>
      </c>
      <c r="AC201" s="72">
        <f t="shared" si="48"/>
        <v>-26.770358597475948</v>
      </c>
      <c r="AD201" s="72"/>
      <c r="AE201" s="72" t="str">
        <f t="shared" si="49"/>
        <v>62499.9999999962-0.0154860231105264j</v>
      </c>
      <c r="AF201" s="72" t="str">
        <f t="shared" si="50"/>
        <v>0.242424242424245+4.55053020695016E-08j</v>
      </c>
      <c r="AG201" s="72">
        <f t="shared" si="57"/>
        <v>-12.308479057718628</v>
      </c>
      <c r="AH201" s="72">
        <f t="shared" si="58"/>
        <v>1.0754954735457545E-5</v>
      </c>
      <c r="AI201" s="72"/>
      <c r="AJ201" s="72"/>
      <c r="AK201" s="72"/>
      <c r="AL201" s="72" t="str">
        <f t="shared" si="51"/>
        <v>9.44079487439064+9.26418665703854j</v>
      </c>
      <c r="AM201" s="72">
        <f t="shared" si="59"/>
        <v>22.429232861642966</v>
      </c>
      <c r="AN201" s="72">
        <f t="shared" si="60"/>
        <v>44.459042245494487</v>
      </c>
      <c r="AO201" s="72"/>
      <c r="AP201" s="72"/>
      <c r="AQ201" s="72"/>
      <c r="AR201" s="72" t="str">
        <f t="shared" si="52"/>
        <v>64.7732585691006-74.316811889077j</v>
      </c>
      <c r="AS201" s="72">
        <f t="shared" si="61"/>
        <v>39.876020791000457</v>
      </c>
      <c r="AT201" s="72">
        <f t="shared" si="62"/>
        <v>-48.925151793822856</v>
      </c>
      <c r="AU201" s="72"/>
      <c r="AV201" s="72"/>
      <c r="AW201" s="72"/>
      <c r="AX201" s="72" t="str">
        <f t="shared" si="63"/>
        <v>-0.0626195960011798-7.0623638478136j</v>
      </c>
      <c r="AY201" s="72">
        <f t="shared" si="64"/>
        <v>16.979343185664206</v>
      </c>
      <c r="AZ201" s="72">
        <f t="shared" si="65"/>
        <v>-90.508009021467529</v>
      </c>
      <c r="BA201" s="72">
        <f t="shared" si="53"/>
        <v>89.491990978532471</v>
      </c>
      <c r="BB201" s="72">
        <f t="shared" si="66"/>
        <v>-16.979343185664206</v>
      </c>
      <c r="BC201" s="72">
        <f t="shared" si="67"/>
        <v>-89.491990978532471</v>
      </c>
      <c r="BD201" s="72"/>
      <c r="BE201" s="72"/>
      <c r="BF201" s="56"/>
    </row>
    <row r="202" spans="2:58" s="42" customFormat="1" hidden="1" x14ac:dyDescent="0.3">
      <c r="B202" s="55">
        <v>91</v>
      </c>
      <c r="C202" s="72">
        <f t="shared" si="34"/>
        <v>6606.9344800759627</v>
      </c>
      <c r="D202" s="72" t="str">
        <f t="shared" si="54"/>
        <v>41512.5936507115j</v>
      </c>
      <c r="E202" s="72">
        <f t="shared" si="35"/>
        <v>0.99930157466841574</v>
      </c>
      <c r="F202" s="72" t="str">
        <f t="shared" si="36"/>
        <v>-0.0415125936507115j</v>
      </c>
      <c r="G202" s="72" t="str">
        <f t="shared" si="37"/>
        <v>0.999301574668416-0.0415125936507115j</v>
      </c>
      <c r="H202" s="72">
        <f t="shared" si="38"/>
        <v>1.4196180483111488E-3</v>
      </c>
      <c r="I202" s="72">
        <f t="shared" si="39"/>
        <v>-2.3787910411685487</v>
      </c>
      <c r="J202" s="72"/>
      <c r="K202" s="72"/>
      <c r="L202" s="72"/>
      <c r="M202" s="72">
        <f t="shared" si="40"/>
        <v>36.363636363636367</v>
      </c>
      <c r="N202" s="72" t="str">
        <f t="shared" si="41"/>
        <v>1+2.74398244031203j</v>
      </c>
      <c r="O202" s="72" t="str">
        <f t="shared" si="42"/>
        <v>0.431312507569+0.207562968253558j</v>
      </c>
      <c r="P202" s="72" t="str">
        <f t="shared" si="55"/>
        <v>158.851703991872+154.898008480159j</v>
      </c>
      <c r="Q202" s="72"/>
      <c r="R202" s="72"/>
      <c r="S202" s="72"/>
      <c r="T202" s="72">
        <f t="shared" si="43"/>
        <v>24</v>
      </c>
      <c r="U202" s="72" t="str">
        <f t="shared" si="44"/>
        <v>1+0.00415125936507115j</v>
      </c>
      <c r="V202" s="72" t="str">
        <f t="shared" si="45"/>
        <v>0.431312507569+0.207562968253558j</v>
      </c>
      <c r="W202" s="72" t="str">
        <f t="shared" si="56"/>
        <v>45.2710489563125-21.5550509419794j</v>
      </c>
      <c r="X202" s="72"/>
      <c r="Y202" s="72"/>
      <c r="Z202" s="72"/>
      <c r="AA202" s="72" t="str">
        <f t="shared" si="46"/>
        <v>7-3.37247056105348j</v>
      </c>
      <c r="AB202" s="72">
        <f t="shared" si="47"/>
        <v>17.808467686564143</v>
      </c>
      <c r="AC202" s="72">
        <f t="shared" si="48"/>
        <v>-25.723907294273662</v>
      </c>
      <c r="AD202" s="72"/>
      <c r="AE202" s="72" t="str">
        <f t="shared" si="49"/>
        <v>62499.9999999958-0.0162158568948081j</v>
      </c>
      <c r="AF202" s="72" t="str">
        <f t="shared" si="50"/>
        <v>0.242424242424245+4.76499008846549E-08j</v>
      </c>
      <c r="AG202" s="72">
        <f t="shared" si="57"/>
        <v>-12.308479057718616</v>
      </c>
      <c r="AH202" s="72">
        <f t="shared" si="58"/>
        <v>1.1261820136492816E-5</v>
      </c>
      <c r="AI202" s="72"/>
      <c r="AJ202" s="72"/>
      <c r="AK202" s="72"/>
      <c r="AL202" s="72" t="str">
        <f t="shared" si="51"/>
        <v>11.1490408814297+10.0031947345364j</v>
      </c>
      <c r="AM202" s="72">
        <f t="shared" si="59"/>
        <v>23.509551435696299</v>
      </c>
      <c r="AN202" s="72">
        <f t="shared" si="60"/>
        <v>41.899238331469448</v>
      </c>
      <c r="AO202" s="72"/>
      <c r="AP202" s="72"/>
      <c r="AQ202" s="72"/>
      <c r="AR202" s="72" t="str">
        <f t="shared" si="52"/>
        <v>66.6009893500835-82.7892514001989j</v>
      </c>
      <c r="AS202" s="72">
        <f t="shared" si="61"/>
        <v>40.526843992592482</v>
      </c>
      <c r="AT202" s="72">
        <f t="shared" si="62"/>
        <v>-51.184567530548513</v>
      </c>
      <c r="AU202" s="72"/>
      <c r="AV202" s="72"/>
      <c r="AW202" s="72"/>
      <c r="AX202" s="72" t="str">
        <f t="shared" si="63"/>
        <v>-0.0767932783831915-6.75123856135844j</v>
      </c>
      <c r="AY202" s="72">
        <f t="shared" si="64"/>
        <v>16.58823095911761</v>
      </c>
      <c r="AZ202" s="72">
        <f t="shared" si="65"/>
        <v>-90.651693901989276</v>
      </c>
      <c r="BA202" s="72">
        <f t="shared" si="53"/>
        <v>89.348306098010724</v>
      </c>
      <c r="BB202" s="72">
        <f t="shared" si="66"/>
        <v>-16.58823095911761</v>
      </c>
      <c r="BC202" s="72">
        <f t="shared" si="67"/>
        <v>-89.348306098010724</v>
      </c>
      <c r="BD202" s="72"/>
      <c r="BE202" s="72"/>
      <c r="BF202" s="56"/>
    </row>
    <row r="203" spans="2:58" s="42" customFormat="1" hidden="1" x14ac:dyDescent="0.3">
      <c r="B203" s="55">
        <v>92</v>
      </c>
      <c r="C203" s="72">
        <f t="shared" si="34"/>
        <v>6918.309709189366</v>
      </c>
      <c r="D203" s="72" t="str">
        <f t="shared" si="54"/>
        <v>43469.0219152965j</v>
      </c>
      <c r="E203" s="72">
        <f t="shared" si="35"/>
        <v>0.99923419185228379</v>
      </c>
      <c r="F203" s="72" t="str">
        <f t="shared" si="36"/>
        <v>-0.0434690219152965j</v>
      </c>
      <c r="G203" s="72" t="str">
        <f t="shared" si="37"/>
        <v>0.999234191852284-0.0434690219152965j</v>
      </c>
      <c r="H203" s="72">
        <f t="shared" si="38"/>
        <v>1.5567797209745599E-3</v>
      </c>
      <c r="I203" s="72">
        <f t="shared" si="39"/>
        <v>-2.4909297418037681</v>
      </c>
      <c r="J203" s="72"/>
      <c r="K203" s="72"/>
      <c r="L203" s="72"/>
      <c r="M203" s="72">
        <f t="shared" si="40"/>
        <v>36.363636363636367</v>
      </c>
      <c r="N203" s="72" t="str">
        <f t="shared" si="41"/>
        <v>1+2.8733023486011j</v>
      </c>
      <c r="O203" s="72" t="str">
        <f t="shared" si="42"/>
        <v>0.376446564130065+0.217345109576483j</v>
      </c>
      <c r="P203" s="72" t="str">
        <f t="shared" si="55"/>
        <v>192.631998868778+166.3346270936j</v>
      </c>
      <c r="Q203" s="72"/>
      <c r="R203" s="72"/>
      <c r="S203" s="72"/>
      <c r="T203" s="72">
        <f t="shared" si="43"/>
        <v>24</v>
      </c>
      <c r="U203" s="72" t="str">
        <f t="shared" si="44"/>
        <v>1+0.00434690219152965j</v>
      </c>
      <c r="V203" s="72" t="str">
        <f t="shared" si="45"/>
        <v>0.376446564130065+0.217345109576483j</v>
      </c>
      <c r="W203" s="72" t="str">
        <f t="shared" si="56"/>
        <v>47.9351599797173-27.3987012462082j</v>
      </c>
      <c r="X203" s="72"/>
      <c r="Y203" s="72"/>
      <c r="Z203" s="72"/>
      <c r="AA203" s="72" t="str">
        <f t="shared" si="46"/>
        <v>7-3.22068438238162j</v>
      </c>
      <c r="AB203" s="72">
        <f t="shared" si="47"/>
        <v>17.735875883010806</v>
      </c>
      <c r="AC203" s="72">
        <f t="shared" si="48"/>
        <v>-24.707053484678362</v>
      </c>
      <c r="AD203" s="72"/>
      <c r="AE203" s="72" t="str">
        <f t="shared" si="49"/>
        <v>62499.9999999954-0.0169800866856614j</v>
      </c>
      <c r="AF203" s="72" t="str">
        <f t="shared" si="50"/>
        <v>0.242424242424246+4.98955715281178E-08j</v>
      </c>
      <c r="AG203" s="72">
        <f t="shared" si="57"/>
        <v>-12.308479057718564</v>
      </c>
      <c r="AH203" s="72">
        <f t="shared" si="58"/>
        <v>1.1792573367936004E-5</v>
      </c>
      <c r="AI203" s="72"/>
      <c r="AJ203" s="72"/>
      <c r="AK203" s="72"/>
      <c r="AL203" s="72" t="str">
        <f t="shared" si="51"/>
        <v>13.4807546203833+10.6537762417844j</v>
      </c>
      <c r="AM203" s="72">
        <f t="shared" si="59"/>
        <v>24.701659195425876</v>
      </c>
      <c r="AN203" s="72">
        <f t="shared" si="60"/>
        <v>38.319149778338911</v>
      </c>
      <c r="AO203" s="72"/>
      <c r="AP203" s="72"/>
      <c r="AQ203" s="72"/>
      <c r="AR203" s="72" t="str">
        <f t="shared" si="52"/>
        <v>67.4464423380765-94.4113306192569j</v>
      </c>
      <c r="AS203" s="72">
        <f t="shared" si="61"/>
        <v>41.291264238663253</v>
      </c>
      <c r="AT203" s="72">
        <f t="shared" si="62"/>
        <v>-54.458393277827888</v>
      </c>
      <c r="AU203" s="72"/>
      <c r="AV203" s="72"/>
      <c r="AW203" s="72"/>
      <c r="AX203" s="72" t="str">
        <f t="shared" si="63"/>
        <v>-0.0902297105831446-6.45339596741744j</v>
      </c>
      <c r="AY203" s="72">
        <f t="shared" si="64"/>
        <v>16.196615182550957</v>
      </c>
      <c r="AZ203" s="72">
        <f t="shared" si="65"/>
        <v>-90.801042550324411</v>
      </c>
      <c r="BA203" s="72">
        <f t="shared" si="53"/>
        <v>89.198957449675589</v>
      </c>
      <c r="BB203" s="72">
        <f t="shared" si="66"/>
        <v>-16.196615182550957</v>
      </c>
      <c r="BC203" s="72">
        <f t="shared" si="67"/>
        <v>-89.198957449675589</v>
      </c>
      <c r="BD203" s="72"/>
      <c r="BE203" s="72"/>
      <c r="BF203" s="56"/>
    </row>
    <row r="204" spans="2:58" s="42" customFormat="1" hidden="1" x14ac:dyDescent="0.3">
      <c r="B204" s="55">
        <v>93</v>
      </c>
      <c r="C204" s="72">
        <f t="shared" si="34"/>
        <v>7244.3596007499063</v>
      </c>
      <c r="D204" s="72" t="str">
        <f t="shared" si="54"/>
        <v>45517.6538033572j</v>
      </c>
      <c r="E204" s="72">
        <f t="shared" si="35"/>
        <v>0.99916030806360034</v>
      </c>
      <c r="F204" s="72" t="str">
        <f t="shared" si="36"/>
        <v>-0.0455176538033572j</v>
      </c>
      <c r="G204" s="72" t="str">
        <f t="shared" si="37"/>
        <v>0.9991603080636-0.0455176538033572j</v>
      </c>
      <c r="H204" s="72">
        <f t="shared" si="38"/>
        <v>1.7072148364205113E-3</v>
      </c>
      <c r="I204" s="72">
        <f t="shared" si="39"/>
        <v>-2.6083577747958158</v>
      </c>
      <c r="J204" s="72"/>
      <c r="K204" s="72"/>
      <c r="L204" s="72"/>
      <c r="M204" s="72">
        <f t="shared" si="40"/>
        <v>36.363636363636367</v>
      </c>
      <c r="N204" s="72" t="str">
        <f t="shared" si="41"/>
        <v>1+3.00871691640191j</v>
      </c>
      <c r="O204" s="72" t="str">
        <f t="shared" si="42"/>
        <v>0.316287253438448+0.227588269016786j</v>
      </c>
      <c r="P204" s="72" t="str">
        <f t="shared" si="55"/>
        <v>239.74403129607+173.402368205315j</v>
      </c>
      <c r="Q204" s="72"/>
      <c r="R204" s="72"/>
      <c r="S204" s="72"/>
      <c r="T204" s="72">
        <f t="shared" si="43"/>
        <v>24</v>
      </c>
      <c r="U204" s="72" t="str">
        <f t="shared" si="44"/>
        <v>1+0.00455176538033572j</v>
      </c>
      <c r="V204" s="72" t="str">
        <f t="shared" si="45"/>
        <v>0.316287253438448+0.227588269016786j</v>
      </c>
      <c r="W204" s="72" t="str">
        <f t="shared" si="56"/>
        <v>50.1584230982789-35.7467023963426j</v>
      </c>
      <c r="X204" s="72"/>
      <c r="Y204" s="72"/>
      <c r="Z204" s="72"/>
      <c r="AA204" s="72" t="str">
        <f t="shared" si="46"/>
        <v>7-3.07572970708948j</v>
      </c>
      <c r="AB204" s="72">
        <f t="shared" si="47"/>
        <v>17.668596522048322</v>
      </c>
      <c r="AC204" s="72">
        <f t="shared" si="48"/>
        <v>-23.720204377275515</v>
      </c>
      <c r="AD204" s="72"/>
      <c r="AE204" s="72" t="str">
        <f t="shared" si="49"/>
        <v>62499.9999999949-0.0177803335169349j</v>
      </c>
      <c r="AF204" s="72" t="str">
        <f t="shared" si="50"/>
        <v>0.242424242424246+5.22470773684078E-08j</v>
      </c>
      <c r="AG204" s="72">
        <f t="shared" si="57"/>
        <v>-12.308479057718547</v>
      </c>
      <c r="AH204" s="72">
        <f t="shared" si="58"/>
        <v>1.234834022855052E-5</v>
      </c>
      <c r="AI204" s="72"/>
      <c r="AJ204" s="72"/>
      <c r="AK204" s="72"/>
      <c r="AL204" s="72" t="str">
        <f t="shared" si="51"/>
        <v>16.7019022663319+10.9582320026492j</v>
      </c>
      <c r="AM204" s="72">
        <f t="shared" si="59"/>
        <v>26.010125005993203</v>
      </c>
      <c r="AN204" s="72">
        <f t="shared" si="60"/>
        <v>33.269153525961599</v>
      </c>
      <c r="AO204" s="72"/>
      <c r="AP204" s="72"/>
      <c r="AQ204" s="72"/>
      <c r="AR204" s="72" t="str">
        <f t="shared" si="52"/>
        <v>65.7714148294627-110.318350031878j</v>
      </c>
      <c r="AS204" s="72">
        <f t="shared" si="61"/>
        <v>42.173791050442844</v>
      </c>
      <c r="AT204" s="72">
        <f t="shared" si="62"/>
        <v>-59.196750732885867</v>
      </c>
      <c r="AU204" s="72"/>
      <c r="AV204" s="72"/>
      <c r="AW204" s="72"/>
      <c r="AX204" s="72" t="str">
        <f t="shared" si="63"/>
        <v>-0.102932116920102-6.16828600516105j</v>
      </c>
      <c r="AY204" s="72">
        <f t="shared" si="64"/>
        <v>15.804499245051474</v>
      </c>
      <c r="AZ204" s="72">
        <f t="shared" si="65"/>
        <v>-90.956023851164019</v>
      </c>
      <c r="BA204" s="72">
        <f t="shared" si="53"/>
        <v>89.043976148835981</v>
      </c>
      <c r="BB204" s="72">
        <f t="shared" si="66"/>
        <v>-15.804499245051474</v>
      </c>
      <c r="BC204" s="72">
        <f t="shared" si="67"/>
        <v>-89.043976148835981</v>
      </c>
      <c r="BD204" s="72"/>
      <c r="BE204" s="72"/>
      <c r="BF204" s="56"/>
    </row>
    <row r="205" spans="2:58" s="42" customFormat="1" hidden="1" x14ac:dyDescent="0.3">
      <c r="B205" s="55">
        <v>94</v>
      </c>
      <c r="C205" s="72">
        <f t="shared" si="34"/>
        <v>7585.775750291843</v>
      </c>
      <c r="D205" s="72" t="str">
        <f t="shared" si="54"/>
        <v>47662.8347377929j</v>
      </c>
      <c r="E205" s="72">
        <f t="shared" si="35"/>
        <v>0.99907929610026058</v>
      </c>
      <c r="F205" s="72" t="str">
        <f t="shared" si="36"/>
        <v>-0.0476628347377929j</v>
      </c>
      <c r="G205" s="72" t="str">
        <f t="shared" si="37"/>
        <v>0.999079296100261-0.0476628347377929j</v>
      </c>
      <c r="H205" s="72">
        <f t="shared" si="38"/>
        <v>1.8722121449567383E-3</v>
      </c>
      <c r="I205" s="72">
        <f t="shared" si="39"/>
        <v>-2.7313250685500581</v>
      </c>
      <c r="J205" s="72"/>
      <c r="K205" s="72"/>
      <c r="L205" s="72"/>
      <c r="M205" s="72">
        <f t="shared" si="40"/>
        <v>36.363636363636367</v>
      </c>
      <c r="N205" s="72" t="str">
        <f t="shared" si="41"/>
        <v>1+3.15051337616811j</v>
      </c>
      <c r="O205" s="72" t="str">
        <f t="shared" si="42"/>
        <v>0.250323880970087+0.238314173688965j</v>
      </c>
      <c r="P205" s="72" t="str">
        <f t="shared" si="55"/>
        <v>304.756856704535+167.527940704839j</v>
      </c>
      <c r="Q205" s="72"/>
      <c r="R205" s="72"/>
      <c r="S205" s="72"/>
      <c r="T205" s="72">
        <f t="shared" si="43"/>
        <v>24</v>
      </c>
      <c r="U205" s="72" t="str">
        <f t="shared" si="44"/>
        <v>1+0.00476628347377929j</v>
      </c>
      <c r="V205" s="72" t="str">
        <f t="shared" si="45"/>
        <v>0.250323880970087+0.238314173688965j</v>
      </c>
      <c r="W205" s="72" t="str">
        <f t="shared" si="56"/>
        <v>50.5211099983378-47.6403039674729j</v>
      </c>
      <c r="X205" s="72"/>
      <c r="Y205" s="72"/>
      <c r="Z205" s="72"/>
      <c r="AA205" s="72" t="str">
        <f t="shared" si="46"/>
        <v>7-2.93729906687633j</v>
      </c>
      <c r="AB205" s="72">
        <f t="shared" si="47"/>
        <v>17.606314811394647</v>
      </c>
      <c r="AC205" s="72">
        <f t="shared" si="48"/>
        <v>-22.763610691850225</v>
      </c>
      <c r="AD205" s="72"/>
      <c r="AE205" s="72" t="str">
        <f t="shared" si="49"/>
        <v>62499.9999999944-0.0186182948194487j</v>
      </c>
      <c r="AF205" s="72" t="str">
        <f t="shared" si="50"/>
        <v>0.242424242424247+5.4709406264684E-08j</v>
      </c>
      <c r="AG205" s="72">
        <f t="shared" si="57"/>
        <v>-12.308479057718493</v>
      </c>
      <c r="AH205" s="72">
        <f t="shared" si="58"/>
        <v>1.2930299574360574E-5</v>
      </c>
      <c r="AI205" s="72"/>
      <c r="AJ205" s="72"/>
      <c r="AK205" s="72"/>
      <c r="AL205" s="72" t="str">
        <f t="shared" si="51"/>
        <v>21.0911257640164+10.3172481931635j</v>
      </c>
      <c r="AM205" s="72">
        <f t="shared" si="59"/>
        <v>27.413731793209259</v>
      </c>
      <c r="AN205" s="72">
        <f t="shared" si="60"/>
        <v>26.066717353759362</v>
      </c>
      <c r="AO205" s="72"/>
      <c r="AP205" s="72"/>
      <c r="AQ205" s="72"/>
      <c r="AR205" s="72" t="str">
        <f t="shared" si="52"/>
        <v>58.2856522765612-131.421187853951j</v>
      </c>
      <c r="AS205" s="72">
        <f t="shared" si="61"/>
        <v>43.153141256509699</v>
      </c>
      <c r="AT205" s="72">
        <f t="shared" si="62"/>
        <v>-66.082584238141038</v>
      </c>
      <c r="AU205" s="72"/>
      <c r="AV205" s="72"/>
      <c r="AW205" s="72"/>
      <c r="AX205" s="72" t="str">
        <f t="shared" si="63"/>
        <v>-0.114909232019275-5.89538270610271j</v>
      </c>
      <c r="AY205" s="72">
        <f t="shared" si="64"/>
        <v>15.411889696506591</v>
      </c>
      <c r="AZ205" s="72">
        <f t="shared" si="65"/>
        <v>-91.116633266726808</v>
      </c>
      <c r="BA205" s="72">
        <f t="shared" si="53"/>
        <v>88.883366733273192</v>
      </c>
      <c r="BB205" s="72">
        <f t="shared" si="66"/>
        <v>-15.411889696506591</v>
      </c>
      <c r="BC205" s="72">
        <f t="shared" si="67"/>
        <v>-88.883366733273192</v>
      </c>
      <c r="BD205" s="72"/>
      <c r="BE205" s="72"/>
      <c r="BF205" s="56"/>
    </row>
    <row r="206" spans="2:58" s="42" customFormat="1" hidden="1" x14ac:dyDescent="0.3">
      <c r="B206" s="55">
        <v>95</v>
      </c>
      <c r="C206" s="72">
        <f t="shared" si="34"/>
        <v>7943.2823472428199</v>
      </c>
      <c r="D206" s="72" t="str">
        <f t="shared" si="54"/>
        <v>49909.1149349751j</v>
      </c>
      <c r="E206" s="72">
        <f t="shared" si="35"/>
        <v>0.99899046824883164</v>
      </c>
      <c r="F206" s="72" t="str">
        <f t="shared" si="36"/>
        <v>-0.0499091149349751j</v>
      </c>
      <c r="G206" s="72" t="str">
        <f t="shared" si="37"/>
        <v>0.998990468248832-0.0499091149349751j</v>
      </c>
      <c r="H206" s="72">
        <f t="shared" si="38"/>
        <v>2.0531863804340825E-3</v>
      </c>
      <c r="I206" s="72">
        <f t="shared" si="39"/>
        <v>-2.8600934260567992</v>
      </c>
      <c r="J206" s="72"/>
      <c r="K206" s="72"/>
      <c r="L206" s="72"/>
      <c r="M206" s="72">
        <f t="shared" si="40"/>
        <v>36.363636363636367</v>
      </c>
      <c r="N206" s="72" t="str">
        <f t="shared" si="41"/>
        <v>1+3.29899249720185j</v>
      </c>
      <c r="O206" s="72" t="str">
        <f t="shared" si="42"/>
        <v>0.177996481314458+0.249545574674876j</v>
      </c>
      <c r="P206" s="72" t="str">
        <f t="shared" si="55"/>
        <v>387.511453250571+130.685702707838j</v>
      </c>
      <c r="Q206" s="72"/>
      <c r="R206" s="72"/>
      <c r="S206" s="72"/>
      <c r="T206" s="72">
        <f t="shared" si="43"/>
        <v>24</v>
      </c>
      <c r="U206" s="72" t="str">
        <f t="shared" si="44"/>
        <v>1+0.00499091149349751j</v>
      </c>
      <c r="V206" s="72" t="str">
        <f t="shared" si="45"/>
        <v>0.177996481314458+0.249545574674876j</v>
      </c>
      <c r="W206" s="72" t="str">
        <f t="shared" si="56"/>
        <v>45.7854574253902-63.5168533986566j</v>
      </c>
      <c r="X206" s="72"/>
      <c r="Y206" s="72"/>
      <c r="Z206" s="72"/>
      <c r="AA206" s="72" t="str">
        <f t="shared" si="46"/>
        <v>7-2.80509883179457j</v>
      </c>
      <c r="AB206" s="72">
        <f t="shared" si="47"/>
        <v>17.548723799654255</v>
      </c>
      <c r="AC206" s="72">
        <f t="shared" si="48"/>
        <v>-21.837378469600552</v>
      </c>
      <c r="AD206" s="72"/>
      <c r="AE206" s="72" t="str">
        <f t="shared" si="49"/>
        <v>62499.9999999939-0.0194957480214727j</v>
      </c>
      <c r="AF206" s="72" t="str">
        <f t="shared" si="50"/>
        <v>0.242424242424247+5.72877811466652E-08j</v>
      </c>
      <c r="AG206" s="72">
        <f t="shared" si="57"/>
        <v>-12.308479057718468</v>
      </c>
      <c r="AH206" s="72">
        <f t="shared" si="58"/>
        <v>1.3539685819163297E-5</v>
      </c>
      <c r="AI206" s="72"/>
      <c r="AJ206" s="72"/>
      <c r="AK206" s="72"/>
      <c r="AL206" s="72" t="str">
        <f t="shared" si="51"/>
        <v>26.5708792726679+7.50690569357744j</v>
      </c>
      <c r="AM206" s="72">
        <f t="shared" si="59"/>
        <v>28.821630969397411</v>
      </c>
      <c r="AN206" s="72">
        <f t="shared" si="60"/>
        <v>15.776248627832688</v>
      </c>
      <c r="AO206" s="72"/>
      <c r="AP206" s="72"/>
      <c r="AQ206" s="72"/>
      <c r="AR206" s="72" t="str">
        <f t="shared" si="52"/>
        <v>38.8165325805572-156.286547262033j</v>
      </c>
      <c r="AS206" s="72">
        <f t="shared" si="61"/>
        <v>44.138394973323429</v>
      </c>
      <c r="AT206" s="72">
        <f t="shared" si="62"/>
        <v>-76.051811984675524</v>
      </c>
      <c r="AU206" s="72"/>
      <c r="AV206" s="72"/>
      <c r="AW206" s="72"/>
      <c r="AX206" s="72" t="str">
        <f t="shared" si="63"/>
        <v>-0.126174589769389-5.63418253656141j</v>
      </c>
      <c r="AY206" s="72">
        <f t="shared" si="64"/>
        <v>15.018795759705688</v>
      </c>
      <c r="AZ206" s="72">
        <f t="shared" si="65"/>
        <v>-91.282894771027841</v>
      </c>
      <c r="BA206" s="72">
        <f t="shared" si="53"/>
        <v>88.717105228972159</v>
      </c>
      <c r="BB206" s="72">
        <f t="shared" si="66"/>
        <v>-15.018795759705688</v>
      </c>
      <c r="BC206" s="72">
        <f t="shared" si="67"/>
        <v>-88.717105228972159</v>
      </c>
      <c r="BD206" s="72"/>
      <c r="BE206" s="72"/>
      <c r="BF206" s="56"/>
    </row>
    <row r="207" spans="2:58" s="42" customFormat="1" hidden="1" x14ac:dyDescent="0.3">
      <c r="B207" s="55">
        <v>96</v>
      </c>
      <c r="C207" s="72">
        <f t="shared" si="34"/>
        <v>8317.6377110267131</v>
      </c>
      <c r="D207" s="72" t="str">
        <f t="shared" si="54"/>
        <v>52261.2590563659j</v>
      </c>
      <c r="E207" s="72">
        <f t="shared" si="35"/>
        <v>0.99889307044652975</v>
      </c>
      <c r="F207" s="72" t="str">
        <f t="shared" si="36"/>
        <v>-0.0522612590563659j</v>
      </c>
      <c r="G207" s="72" t="str">
        <f t="shared" si="37"/>
        <v>0.99889307044653-0.0522612590563659j</v>
      </c>
      <c r="H207" s="72">
        <f t="shared" si="38"/>
        <v>2.2516907476427058E-3</v>
      </c>
      <c r="I207" s="72">
        <f t="shared" si="39"/>
        <v>-2.9949370986015498</v>
      </c>
      <c r="J207" s="72"/>
      <c r="K207" s="72"/>
      <c r="L207" s="72"/>
      <c r="M207" s="72">
        <f t="shared" si="40"/>
        <v>36.363636363636367</v>
      </c>
      <c r="N207" s="72" t="str">
        <f t="shared" si="41"/>
        <v>1+3.45446922362579j</v>
      </c>
      <c r="O207" s="72" t="str">
        <f t="shared" si="42"/>
        <v>0.0986910646083252+0.26130629528183j</v>
      </c>
      <c r="P207" s="72" t="str">
        <f t="shared" si="55"/>
        <v>466.712026782516+37.1084455297218j</v>
      </c>
      <c r="Q207" s="72"/>
      <c r="R207" s="72"/>
      <c r="S207" s="72"/>
      <c r="T207" s="72">
        <f t="shared" si="43"/>
        <v>24</v>
      </c>
      <c r="U207" s="72" t="str">
        <f t="shared" si="44"/>
        <v>1+0.00522612590563659j</v>
      </c>
      <c r="V207" s="72" t="str">
        <f t="shared" si="45"/>
        <v>0.0986910646083252+0.26130629528183j</v>
      </c>
      <c r="W207" s="72" t="str">
        <f t="shared" si="56"/>
        <v>30.778422583411-80.2217362795234j</v>
      </c>
      <c r="X207" s="72"/>
      <c r="Y207" s="72"/>
      <c r="Z207" s="72"/>
      <c r="AA207" s="72" t="str">
        <f t="shared" si="46"/>
        <v>7-2.67884858742122j</v>
      </c>
      <c r="AB207" s="72">
        <f t="shared" si="47"/>
        <v>17.495525883394663</v>
      </c>
      <c r="AC207" s="72">
        <f t="shared" si="48"/>
        <v>-20.941481406266494</v>
      </c>
      <c r="AD207" s="72"/>
      <c r="AE207" s="72" t="str">
        <f t="shared" si="49"/>
        <v>62499.9999999933-0.0204145543188908j</v>
      </c>
      <c r="AF207" s="72" t="str">
        <f t="shared" si="50"/>
        <v>0.242424242424247+5.99876710931654E-08j</v>
      </c>
      <c r="AG207" s="72">
        <f t="shared" si="57"/>
        <v>-12.308479057718447</v>
      </c>
      <c r="AH207" s="72">
        <f t="shared" si="58"/>
        <v>1.4177791552885834E-5</v>
      </c>
      <c r="AI207" s="72"/>
      <c r="AJ207" s="72"/>
      <c r="AK207" s="72"/>
      <c r="AL207" s="72" t="str">
        <f t="shared" si="51"/>
        <v>31.599095188418+0.85565773968383j</v>
      </c>
      <c r="AM207" s="72">
        <f t="shared" si="59"/>
        <v>29.996676231878201</v>
      </c>
      <c r="AN207" s="72">
        <f t="shared" si="60"/>
        <v>1.5511076989155987</v>
      </c>
      <c r="AO207" s="72"/>
      <c r="AP207" s="72"/>
      <c r="AQ207" s="72"/>
      <c r="AR207" s="72" t="str">
        <f t="shared" si="52"/>
        <v>0.149245235171172-175.63715118598j</v>
      </c>
      <c r="AS207" s="72">
        <f t="shared" si="61"/>
        <v>44.892330821505723</v>
      </c>
      <c r="AT207" s="72">
        <f t="shared" si="62"/>
        <v>-89.951313717104341</v>
      </c>
      <c r="AU207" s="72"/>
      <c r="AV207" s="72"/>
      <c r="AW207" s="72"/>
      <c r="AX207" s="72" t="str">
        <f t="shared" si="63"/>
        <v>-0.136745809707229-5.38420292223002j</v>
      </c>
      <c r="AY207" s="72">
        <f t="shared" si="64"/>
        <v>14.625228848941141</v>
      </c>
      <c r="AZ207" s="72">
        <f t="shared" si="65"/>
        <v>-91.454862291098394</v>
      </c>
      <c r="BA207" s="72">
        <f t="shared" si="53"/>
        <v>88.545137708901606</v>
      </c>
      <c r="BB207" s="72">
        <f t="shared" si="66"/>
        <v>-14.625228848941141</v>
      </c>
      <c r="BC207" s="72">
        <f t="shared" si="67"/>
        <v>-88.545137708901606</v>
      </c>
      <c r="BD207" s="72"/>
      <c r="BE207" s="72"/>
      <c r="BF207" s="56"/>
    </row>
    <row r="208" spans="2:58" s="42" customFormat="1" hidden="1" x14ac:dyDescent="0.3">
      <c r="B208" s="55">
        <v>97</v>
      </c>
      <c r="C208" s="72">
        <f t="shared" si="34"/>
        <v>8709.635899560808</v>
      </c>
      <c r="D208" s="72" t="str">
        <f t="shared" si="54"/>
        <v>54724.2563150043j</v>
      </c>
      <c r="E208" s="72">
        <f t="shared" si="35"/>
        <v>0.99878627587995328</v>
      </c>
      <c r="F208" s="72" t="str">
        <f t="shared" si="36"/>
        <v>-0.0547242563150043j</v>
      </c>
      <c r="G208" s="72" t="str">
        <f t="shared" si="37"/>
        <v>0.998786275879953-0.0547242563150043j</v>
      </c>
      <c r="H208" s="72">
        <f t="shared" si="38"/>
        <v>2.4694306814486938E-3</v>
      </c>
      <c r="I208" s="72">
        <f t="shared" si="39"/>
        <v>-3.1361433885687533</v>
      </c>
      <c r="J208" s="72"/>
      <c r="K208" s="72"/>
      <c r="L208" s="72"/>
      <c r="M208" s="72">
        <f t="shared" si="40"/>
        <v>36.363636363636367</v>
      </c>
      <c r="N208" s="72" t="str">
        <f t="shared" si="41"/>
        <v>1+3.61727334242178j</v>
      </c>
      <c r="O208" s="72" t="str">
        <f t="shared" si="42"/>
        <v>0.0117344043540042+0.273621281575022j</v>
      </c>
      <c r="P208" s="72" t="str">
        <f t="shared" si="55"/>
        <v>485.53368582576-112.075302001897j</v>
      </c>
      <c r="Q208" s="72"/>
      <c r="R208" s="72"/>
      <c r="S208" s="72"/>
      <c r="T208" s="72">
        <f t="shared" si="43"/>
        <v>24</v>
      </c>
      <c r="U208" s="72" t="str">
        <f t="shared" si="44"/>
        <v>1+0.00547242563150043j</v>
      </c>
      <c r="V208" s="72" t="str">
        <f t="shared" si="45"/>
        <v>0.0117344043540042+0.273621281575022j</v>
      </c>
      <c r="W208" s="72" t="str">
        <f t="shared" si="56"/>
        <v>4.23381271812605-87.5309061917381j</v>
      </c>
      <c r="X208" s="72"/>
      <c r="Y208" s="72"/>
      <c r="Z208" s="72"/>
      <c r="AA208" s="72" t="str">
        <f t="shared" si="46"/>
        <v>7-2.55828054006126j</v>
      </c>
      <c r="AB208" s="72">
        <f t="shared" si="47"/>
        <v>17.446434020412148</v>
      </c>
      <c r="AC208" s="72">
        <f t="shared" si="48"/>
        <v>-20.075773409209361</v>
      </c>
      <c r="AD208" s="72"/>
      <c r="AE208" s="72" t="str">
        <f t="shared" si="49"/>
        <v>62499.9999999927-0.0213766626230461j</v>
      </c>
      <c r="AF208" s="72" t="str">
        <f t="shared" si="50"/>
        <v>0.242424242424248+6.28148029327411E-08j</v>
      </c>
      <c r="AG208" s="72">
        <f t="shared" si="57"/>
        <v>-12.308479057718385</v>
      </c>
      <c r="AH208" s="72">
        <f t="shared" si="58"/>
        <v>1.4845970283341531E-5</v>
      </c>
      <c r="AI208" s="72"/>
      <c r="AJ208" s="72"/>
      <c r="AK208" s="72"/>
      <c r="AL208" s="72" t="str">
        <f t="shared" si="51"/>
        <v>32.319752242062-9.3494076779673j</v>
      </c>
      <c r="AM208" s="72">
        <f t="shared" si="59"/>
        <v>30.538379131072759</v>
      </c>
      <c r="AN208" s="72">
        <f t="shared" si="60"/>
        <v>-16.134016759825489</v>
      </c>
      <c r="AO208" s="72"/>
      <c r="AP208" s="72"/>
      <c r="AQ208" s="72"/>
      <c r="AR208" s="72" t="str">
        <f t="shared" si="52"/>
        <v>-52.9886627370781-170.058456647022j</v>
      </c>
      <c r="AS208" s="72">
        <f t="shared" si="61"/>
        <v>45.014382763624745</v>
      </c>
      <c r="AT208" s="72">
        <f t="shared" si="62"/>
        <v>-107.30655741555442</v>
      </c>
      <c r="AU208" s="72"/>
      <c r="AV208" s="72"/>
      <c r="AW208" s="72"/>
      <c r="AX208" s="72" t="str">
        <f t="shared" si="63"/>
        <v>-0.146643900178697-5.14498094127097j</v>
      </c>
      <c r="AY208" s="72">
        <f t="shared" si="64"/>
        <v>14.231202105870423</v>
      </c>
      <c r="AZ208" s="72">
        <f t="shared" si="65"/>
        <v>-91.632620711914001</v>
      </c>
      <c r="BA208" s="72">
        <f t="shared" si="53"/>
        <v>88.367379288085999</v>
      </c>
      <c r="BB208" s="72">
        <f t="shared" si="66"/>
        <v>-14.231202105870423</v>
      </c>
      <c r="BC208" s="72">
        <f t="shared" si="67"/>
        <v>-88.367379288085999</v>
      </c>
      <c r="BD208" s="72"/>
      <c r="BE208" s="72"/>
      <c r="BF208" s="56"/>
    </row>
    <row r="209" spans="2:58" s="42" customFormat="1" hidden="1" x14ac:dyDescent="0.3">
      <c r="B209" s="55">
        <v>98</v>
      </c>
      <c r="C209" s="72">
        <f t="shared" si="34"/>
        <v>9120.1083935590977</v>
      </c>
      <c r="D209" s="72" t="str">
        <f t="shared" si="54"/>
        <v>57303.3310582957j</v>
      </c>
      <c r="E209" s="72">
        <f t="shared" si="35"/>
        <v>0.99866917796623578</v>
      </c>
      <c r="F209" s="72" t="str">
        <f t="shared" si="36"/>
        <v>-0.0573033310582957j</v>
      </c>
      <c r="G209" s="72" t="str">
        <f t="shared" si="37"/>
        <v>0.998669177966236-0.0573033310582957j</v>
      </c>
      <c r="H209" s="72">
        <f t="shared" si="38"/>
        <v>2.7082790141098856E-3</v>
      </c>
      <c r="I209" s="72">
        <f t="shared" si="39"/>
        <v>-3.2840132830064821</v>
      </c>
      <c r="J209" s="72"/>
      <c r="K209" s="72"/>
      <c r="L209" s="72"/>
      <c r="M209" s="72">
        <f t="shared" si="40"/>
        <v>36.363636363636367</v>
      </c>
      <c r="N209" s="72" t="str">
        <f t="shared" si="41"/>
        <v>1+3.78775018295334j</v>
      </c>
      <c r="O209" s="72" t="str">
        <f t="shared" si="42"/>
        <v>-0.0836116776242912+0.286516655291479j</v>
      </c>
      <c r="P209" s="72" t="str">
        <f t="shared" si="55"/>
        <v>408.871047597549-246.233610794796j</v>
      </c>
      <c r="Q209" s="72"/>
      <c r="R209" s="72"/>
      <c r="S209" s="72"/>
      <c r="T209" s="72">
        <f t="shared" si="43"/>
        <v>24</v>
      </c>
      <c r="U209" s="72" t="str">
        <f t="shared" si="44"/>
        <v>1+0.00573033310582957j</v>
      </c>
      <c r="V209" s="72" t="str">
        <f t="shared" si="45"/>
        <v>-0.0836116776242912+0.286516655291479j</v>
      </c>
      <c r="W209" s="72" t="str">
        <f t="shared" si="56"/>
        <v>-22.0837049254546-77.3202673348454j</v>
      </c>
      <c r="X209" s="72"/>
      <c r="Y209" s="72"/>
      <c r="Z209" s="72"/>
      <c r="AA209" s="72" t="str">
        <f t="shared" si="46"/>
        <v>7-2.44313894872142j</v>
      </c>
      <c r="AB209" s="72">
        <f t="shared" si="47"/>
        <v>17.401172668589449</v>
      </c>
      <c r="AC209" s="72">
        <f t="shared" si="48"/>
        <v>-19.240001121128302</v>
      </c>
      <c r="AD209" s="72"/>
      <c r="AE209" s="72" t="str">
        <f t="shared" si="49"/>
        <v>62499.999999992-0.0223841136946439j</v>
      </c>
      <c r="AF209" s="72" t="str">
        <f t="shared" si="50"/>
        <v>0.242424242424248+6.57751733910644E-08j</v>
      </c>
      <c r="AG209" s="72">
        <f t="shared" si="57"/>
        <v>-12.308479057718355</v>
      </c>
      <c r="AH209" s="72">
        <f t="shared" si="58"/>
        <v>1.5545639307202149E-5</v>
      </c>
      <c r="AI209" s="72"/>
      <c r="AJ209" s="72"/>
      <c r="AK209" s="72"/>
      <c r="AL209" s="72" t="str">
        <f t="shared" si="51"/>
        <v>26.6096412144934-18.1801523709494j</v>
      </c>
      <c r="AM209" s="72">
        <f t="shared" si="59"/>
        <v>30.164445321927861</v>
      </c>
      <c r="AN209" s="72">
        <f t="shared" si="60"/>
        <v>-34.341543331360917</v>
      </c>
      <c r="AO209" s="72"/>
      <c r="AP209" s="72"/>
      <c r="AQ209" s="72"/>
      <c r="AR209" s="72" t="str">
        <f t="shared" si="52"/>
        <v>-93.6790797046845-132.896837701391j</v>
      </c>
      <c r="AS209" s="72">
        <f t="shared" si="61"/>
        <v>44.222177472453843</v>
      </c>
      <c r="AT209" s="72">
        <f t="shared" si="62"/>
        <v>-125.18003759030438</v>
      </c>
      <c r="AU209" s="72"/>
      <c r="AV209" s="72"/>
      <c r="AW209" s="72"/>
      <c r="AX209" s="72" t="str">
        <f t="shared" si="63"/>
        <v>-0.15589259372006-4.91607217037915j</v>
      </c>
      <c r="AY209" s="72">
        <f t="shared" si="64"/>
        <v>13.836729960832113</v>
      </c>
      <c r="AZ209" s="72">
        <f t="shared" si="65"/>
        <v>-91.816286507866607</v>
      </c>
      <c r="BA209" s="72">
        <f t="shared" si="53"/>
        <v>88.183713492133393</v>
      </c>
      <c r="BB209" s="72">
        <f t="shared" si="66"/>
        <v>-13.836729960832113</v>
      </c>
      <c r="BC209" s="72">
        <f t="shared" si="67"/>
        <v>-88.183713492133393</v>
      </c>
      <c r="BD209" s="72"/>
      <c r="BE209" s="72"/>
      <c r="BF209" s="56"/>
    </row>
    <row r="210" spans="2:58" s="42" customFormat="1" hidden="1" x14ac:dyDescent="0.3">
      <c r="B210" s="55">
        <v>99</v>
      </c>
      <c r="C210" s="72">
        <f t="shared" si="34"/>
        <v>9549.9258602143655</v>
      </c>
      <c r="D210" s="72" t="str">
        <f t="shared" si="54"/>
        <v>60003.9538495533j</v>
      </c>
      <c r="E210" s="72">
        <f t="shared" si="35"/>
        <v>0.9985407826570305</v>
      </c>
      <c r="F210" s="72" t="str">
        <f t="shared" si="36"/>
        <v>-0.0600039538495533j</v>
      </c>
      <c r="G210" s="72" t="str">
        <f t="shared" si="37"/>
        <v>0.998540782657031-0.0600039538495533j</v>
      </c>
      <c r="H210" s="72">
        <f t="shared" si="38"/>
        <v>2.9702927027021597E-3</v>
      </c>
      <c r="I210" s="72">
        <f t="shared" si="39"/>
        <v>-3.4388621197404428</v>
      </c>
      <c r="J210" s="72"/>
      <c r="K210" s="72"/>
      <c r="L210" s="72"/>
      <c r="M210" s="72">
        <f t="shared" si="40"/>
        <v>36.363636363636367</v>
      </c>
      <c r="N210" s="72" t="str">
        <f t="shared" si="41"/>
        <v>1+3.96626134945547j</v>
      </c>
      <c r="O210" s="72" t="str">
        <f t="shared" si="42"/>
        <v>-0.188156577601176+0.300019769247767j</v>
      </c>
      <c r="P210" s="72" t="str">
        <f t="shared" si="55"/>
        <v>290.46899776587-303.370971555347j</v>
      </c>
      <c r="Q210" s="72"/>
      <c r="R210" s="72"/>
      <c r="S210" s="72"/>
      <c r="T210" s="72">
        <f t="shared" si="43"/>
        <v>24</v>
      </c>
      <c r="U210" s="72" t="str">
        <f t="shared" si="44"/>
        <v>1+0.00600039538495533j</v>
      </c>
      <c r="V210" s="72" t="str">
        <f t="shared" si="45"/>
        <v>-0.188156577601176+0.300019769247767j</v>
      </c>
      <c r="W210" s="72" t="str">
        <f t="shared" si="56"/>
        <v>-35.6620877937101-57.6293477392291j</v>
      </c>
      <c r="X210" s="72"/>
      <c r="Y210" s="72"/>
      <c r="Z210" s="72"/>
      <c r="AA210" s="72" t="str">
        <f t="shared" si="46"/>
        <v>7-2.33317958264916j</v>
      </c>
      <c r="AB210" s="72">
        <f t="shared" si="47"/>
        <v>17.359478473337248</v>
      </c>
      <c r="AC210" s="72">
        <f t="shared" si="48"/>
        <v>-18.433816195634588</v>
      </c>
      <c r="AD210" s="72"/>
      <c r="AE210" s="72" t="str">
        <f t="shared" si="49"/>
        <v>62499.9999999912-0.0234390444724784j</v>
      </c>
      <c r="AF210" s="72" t="str">
        <f t="shared" si="50"/>
        <v>0.242424242424249+6.88750618107813E-08j</v>
      </c>
      <c r="AG210" s="72">
        <f t="shared" si="57"/>
        <v>-12.308479057718289</v>
      </c>
      <c r="AH210" s="72">
        <f t="shared" si="58"/>
        <v>1.6278282716273443E-5</v>
      </c>
      <c r="AI210" s="72"/>
      <c r="AJ210" s="72"/>
      <c r="AK210" s="72"/>
      <c r="AL210" s="72" t="str">
        <f t="shared" si="51"/>
        <v>18.3493135748408-21.6241363603554j</v>
      </c>
      <c r="AM210" s="72">
        <f t="shared" si="59"/>
        <v>29.0541838296202</v>
      </c>
      <c r="AN210" s="72">
        <f t="shared" si="60"/>
        <v>-49.683494348805191</v>
      </c>
      <c r="AO210" s="72"/>
      <c r="AP210" s="72"/>
      <c r="AQ210" s="72"/>
      <c r="AR210" s="72" t="str">
        <f t="shared" si="52"/>
        <v>-104.752947570221-87.3271331412426j</v>
      </c>
      <c r="AS210" s="72">
        <f t="shared" si="61"/>
        <v>42.694944561258666</v>
      </c>
      <c r="AT210" s="72">
        <f t="shared" si="62"/>
        <v>-140.18377498730706</v>
      </c>
      <c r="AU210" s="72"/>
      <c r="AV210" s="72"/>
      <c r="AW210" s="72"/>
      <c r="AX210" s="72" t="str">
        <f t="shared" si="63"/>
        <v>-0.164517726281437-4.69704966724101j</v>
      </c>
      <c r="AY210" s="72">
        <f t="shared" si="64"/>
        <v>13.441827725389119</v>
      </c>
      <c r="AZ210" s="72">
        <f t="shared" si="65"/>
        <v>-92.006008065908262</v>
      </c>
      <c r="BA210" s="72">
        <f t="shared" si="53"/>
        <v>87.993991934091738</v>
      </c>
      <c r="BB210" s="72">
        <f t="shared" si="66"/>
        <v>-13.441827725389119</v>
      </c>
      <c r="BC210" s="72">
        <f t="shared" si="67"/>
        <v>-87.993991934091738</v>
      </c>
      <c r="BD210" s="72"/>
      <c r="BE210" s="72"/>
      <c r="BF210" s="56"/>
    </row>
    <row r="211" spans="2:58" s="42" customFormat="1" hidden="1" x14ac:dyDescent="0.3">
      <c r="B211" s="55">
        <v>100</v>
      </c>
      <c r="C211" s="72">
        <f t="shared" si="34"/>
        <v>10000</v>
      </c>
      <c r="D211" s="72" t="str">
        <f t="shared" si="54"/>
        <v>62831.8530717959j</v>
      </c>
      <c r="E211" s="72">
        <f t="shared" si="35"/>
        <v>0.99839999999999995</v>
      </c>
      <c r="F211" s="72" t="str">
        <f t="shared" si="36"/>
        <v>-0.0628318530717959j</v>
      </c>
      <c r="G211" s="72" t="str">
        <f t="shared" si="37"/>
        <v>0.9984-0.0628318530717959j</v>
      </c>
      <c r="H211" s="72">
        <f t="shared" si="38"/>
        <v>3.2577312868424012E-3</v>
      </c>
      <c r="I211" s="72">
        <f t="shared" si="39"/>
        <v>-3.601020287957196</v>
      </c>
      <c r="J211" s="72"/>
      <c r="K211" s="72"/>
      <c r="L211" s="72"/>
      <c r="M211" s="72">
        <f t="shared" si="40"/>
        <v>36.363636363636367</v>
      </c>
      <c r="N211" s="72" t="str">
        <f t="shared" si="41"/>
        <v>1+4.15318548804571j</v>
      </c>
      <c r="O211" s="72" t="str">
        <f t="shared" si="42"/>
        <v>-0.302787780943798+0.31415926535898j</v>
      </c>
      <c r="P211" s="72" t="str">
        <f t="shared" si="55"/>
        <v>191.386112831901-300.20764360936j</v>
      </c>
      <c r="Q211" s="72"/>
      <c r="R211" s="72"/>
      <c r="S211" s="72"/>
      <c r="T211" s="72">
        <f t="shared" si="43"/>
        <v>24</v>
      </c>
      <c r="U211" s="72" t="str">
        <f t="shared" si="44"/>
        <v>1+0.00628318530717959j</v>
      </c>
      <c r="V211" s="72" t="str">
        <f t="shared" si="45"/>
        <v>-0.302787780943798+0.31415926535898j</v>
      </c>
      <c r="W211" s="72" t="str">
        <f t="shared" si="56"/>
        <v>-37.9223971284089-39.8446358445492j</v>
      </c>
      <c r="X211" s="72"/>
      <c r="Y211" s="72"/>
      <c r="Z211" s="72"/>
      <c r="AA211" s="72" t="str">
        <f t="shared" si="46"/>
        <v>7-2.22816920328653j</v>
      </c>
      <c r="AB211" s="72">
        <f t="shared" si="47"/>
        <v>17.321100728801422</v>
      </c>
      <c r="AC211" s="72">
        <f t="shared" si="48"/>
        <v>-17.656787151412825</v>
      </c>
      <c r="AD211" s="72"/>
      <c r="AE211" s="72" t="str">
        <f t="shared" si="49"/>
        <v>62499.9999999903-0.0245436926061665j</v>
      </c>
      <c r="AF211" s="72" t="str">
        <f t="shared" si="50"/>
        <v>0.242424242424249+7.21210434708396E-08j</v>
      </c>
      <c r="AG211" s="72">
        <f t="shared" si="57"/>
        <v>-12.308479057718255</v>
      </c>
      <c r="AH211" s="72">
        <f t="shared" si="58"/>
        <v>1.7045454545453469E-5</v>
      </c>
      <c r="AI211" s="72"/>
      <c r="AJ211" s="72"/>
      <c r="AK211" s="72"/>
      <c r="AL211" s="72" t="str">
        <f t="shared" si="51"/>
        <v>11.6246672435527-21.0432907463189j</v>
      </c>
      <c r="AM211" s="72">
        <f t="shared" si="59"/>
        <v>27.618925028121399</v>
      </c>
      <c r="AN211" s="72">
        <f t="shared" si="60"/>
        <v>-61.083002141599877</v>
      </c>
      <c r="AO211" s="72"/>
      <c r="AP211" s="72"/>
      <c r="AQ211" s="72"/>
      <c r="AR211" s="72" t="str">
        <f t="shared" si="52"/>
        <v>-96.6101761542424-53.0222833366087j</v>
      </c>
      <c r="AS211" s="72">
        <f t="shared" si="61"/>
        <v>40.843935379452546</v>
      </c>
      <c r="AT211" s="72">
        <f t="shared" si="62"/>
        <v>-151.24082636340174</v>
      </c>
      <c r="AU211" s="72"/>
      <c r="AV211" s="72"/>
      <c r="AW211" s="72"/>
      <c r="AX211" s="72" t="str">
        <f t="shared" si="63"/>
        <v>-0.172546668362585-4.48750307262186j</v>
      </c>
      <c r="AY211" s="72">
        <f t="shared" si="64"/>
        <v>13.046511219681086</v>
      </c>
      <c r="AZ211" s="72">
        <f t="shared" si="65"/>
        <v>-92.201965764739981</v>
      </c>
      <c r="BA211" s="72">
        <f t="shared" si="53"/>
        <v>87.798034235260019</v>
      </c>
      <c r="BB211" s="72">
        <f t="shared" si="66"/>
        <v>-13.046511219681086</v>
      </c>
      <c r="BC211" s="72">
        <f t="shared" si="67"/>
        <v>-87.798034235260019</v>
      </c>
      <c r="BD211" s="72"/>
      <c r="BE211" s="72"/>
      <c r="BF211" s="56"/>
    </row>
    <row r="212" spans="2:58" s="42" customFormat="1" hidden="1" x14ac:dyDescent="0.3">
      <c r="B212" s="55">
        <v>101</v>
      </c>
      <c r="C212" s="72">
        <f t="shared" si="34"/>
        <v>10471.285480508997</v>
      </c>
      <c r="D212" s="72" t="str">
        <f t="shared" si="54"/>
        <v>65793.0270784171j</v>
      </c>
      <c r="E212" s="72">
        <f t="shared" si="35"/>
        <v>0.99824563488617091</v>
      </c>
      <c r="F212" s="72" t="str">
        <f t="shared" si="36"/>
        <v>-0.0657930270784171j</v>
      </c>
      <c r="G212" s="72" t="str">
        <f t="shared" si="37"/>
        <v>0.998245634886171-0.0657930270784171j</v>
      </c>
      <c r="H212" s="72">
        <f t="shared" si="38"/>
        <v>3.5730772668890048E-3</v>
      </c>
      <c r="I212" s="72">
        <f t="shared" si="39"/>
        <v>-3.7708339653212288</v>
      </c>
      <c r="J212" s="72"/>
      <c r="K212" s="72"/>
      <c r="L212" s="72"/>
      <c r="M212" s="72">
        <f t="shared" si="40"/>
        <v>36.363636363636367</v>
      </c>
      <c r="N212" s="72" t="str">
        <f t="shared" si="41"/>
        <v>1+4.34891908988337j</v>
      </c>
      <c r="O212" s="72" t="str">
        <f t="shared" si="42"/>
        <v>-0.428478396006639+0.328965135392086j</v>
      </c>
      <c r="P212" s="72" t="str">
        <f t="shared" si="55"/>
        <v>124.883026966519-273.20012298442j</v>
      </c>
      <c r="Q212" s="72"/>
      <c r="R212" s="72"/>
      <c r="S212" s="72"/>
      <c r="T212" s="72">
        <f t="shared" si="43"/>
        <v>24</v>
      </c>
      <c r="U212" s="72" t="str">
        <f t="shared" si="44"/>
        <v>1+0.00657930270784171j</v>
      </c>
      <c r="V212" s="72" t="str">
        <f t="shared" si="45"/>
        <v>-0.428478396006639+0.328965135392086j</v>
      </c>
      <c r="W212" s="72" t="str">
        <f t="shared" si="56"/>
        <v>-35.0621084215046-27.2875239871354j</v>
      </c>
      <c r="X212" s="72"/>
      <c r="Y212" s="72"/>
      <c r="Z212" s="72"/>
      <c r="AA212" s="72" t="str">
        <f t="shared" si="46"/>
        <v>7-2.12788506953994j</v>
      </c>
      <c r="AB212" s="72">
        <f t="shared" si="47"/>
        <v>17.285801639012696</v>
      </c>
      <c r="AC212" s="72">
        <f t="shared" si="48"/>
        <v>-16.908410670725697</v>
      </c>
      <c r="AD212" s="72"/>
      <c r="AE212" s="72" t="str">
        <f t="shared" si="49"/>
        <v>62499.9999999894-0.0257004012025023j</v>
      </c>
      <c r="AF212" s="72" t="str">
        <f t="shared" si="50"/>
        <v>0.24242424242425+7.55200035335358E-08j</v>
      </c>
      <c r="AG212" s="72">
        <f t="shared" si="57"/>
        <v>-12.308479057718184</v>
      </c>
      <c r="AH212" s="72">
        <f t="shared" si="58"/>
        <v>1.7848782069048108E-5</v>
      </c>
      <c r="AI212" s="72"/>
      <c r="AJ212" s="72"/>
      <c r="AK212" s="72"/>
      <c r="AL212" s="72" t="str">
        <f t="shared" si="51"/>
        <v>7.20152595796672-18.9632652251224j</v>
      </c>
      <c r="AM212" s="72">
        <f t="shared" si="59"/>
        <v>26.14335436703033</v>
      </c>
      <c r="AN212" s="72">
        <f t="shared" si="60"/>
        <v>-69.205129835606158</v>
      </c>
      <c r="AO212" s="72"/>
      <c r="AP212" s="72"/>
      <c r="AQ212" s="72"/>
      <c r="AR212" s="72" t="str">
        <f t="shared" si="52"/>
        <v>-82.7725738814015-31.7467160289277j</v>
      </c>
      <c r="AS212" s="72">
        <f t="shared" si="61"/>
        <v>38.953757416882326</v>
      </c>
      <c r="AT212" s="72">
        <f t="shared" si="62"/>
        <v>-159.01610897927316</v>
      </c>
      <c r="AU212" s="72"/>
      <c r="AV212" s="72"/>
      <c r="AW212" s="72"/>
      <c r="AX212" s="72" t="str">
        <f t="shared" si="63"/>
        <v>-0.180007812970019-4.28703781577607j</v>
      </c>
      <c r="AY212" s="72">
        <f t="shared" si="64"/>
        <v>12.650796436279567</v>
      </c>
      <c r="AZ212" s="72">
        <f t="shared" si="65"/>
        <v>-92.404371871332287</v>
      </c>
      <c r="BA212" s="72">
        <f t="shared" si="53"/>
        <v>87.595628128667713</v>
      </c>
      <c r="BB212" s="72">
        <f t="shared" si="66"/>
        <v>-12.650796436279567</v>
      </c>
      <c r="BC212" s="72">
        <f t="shared" si="67"/>
        <v>-87.595628128667713</v>
      </c>
      <c r="BD212" s="72"/>
      <c r="BE212" s="72"/>
      <c r="BF212" s="56"/>
    </row>
    <row r="213" spans="2:58" s="42" customFormat="1" hidden="1" x14ac:dyDescent="0.3">
      <c r="B213" s="55">
        <v>102</v>
      </c>
      <c r="C213" s="72">
        <f t="shared" si="34"/>
        <v>10964.781961431861</v>
      </c>
      <c r="D213" s="72" t="str">
        <f t="shared" si="54"/>
        <v>68893.7569164964j</v>
      </c>
      <c r="E213" s="72">
        <f t="shared" si="35"/>
        <v>0.99807637690461215</v>
      </c>
      <c r="F213" s="72" t="str">
        <f t="shared" si="36"/>
        <v>-0.0688937569164964j</v>
      </c>
      <c r="G213" s="72" t="str">
        <f t="shared" si="37"/>
        <v>0.998076376904612-0.0688937569164964j</v>
      </c>
      <c r="H213" s="72">
        <f t="shared" si="38"/>
        <v>3.919058616091823E-3</v>
      </c>
      <c r="I213" s="72">
        <f t="shared" si="39"/>
        <v>-3.9486658938485877</v>
      </c>
      <c r="J213" s="72"/>
      <c r="K213" s="72"/>
      <c r="L213" s="72"/>
      <c r="M213" s="72">
        <f t="shared" si="40"/>
        <v>36.363636363636367</v>
      </c>
      <c r="N213" s="72" t="str">
        <f t="shared" si="41"/>
        <v>1+4.55387733218041j</v>
      </c>
      <c r="O213" s="72" t="str">
        <f t="shared" si="42"/>
        <v>-0.566295414882866+0.344468784582482j</v>
      </c>
      <c r="P213" s="72" t="str">
        <f t="shared" si="55"/>
        <v>82.9634611243589-241.953604307554j</v>
      </c>
      <c r="Q213" s="72"/>
      <c r="R213" s="72"/>
      <c r="S213" s="72"/>
      <c r="T213" s="72">
        <f t="shared" si="43"/>
        <v>24</v>
      </c>
      <c r="U213" s="72" t="str">
        <f t="shared" si="44"/>
        <v>1+0.00688937569164964j</v>
      </c>
      <c r="V213" s="72" t="str">
        <f t="shared" si="45"/>
        <v>-0.566295414882866+0.344468784582482j</v>
      </c>
      <c r="W213" s="72" t="str">
        <f t="shared" si="56"/>
        <v>-30.8049554059402-19.0301568424855j</v>
      </c>
      <c r="X213" s="72"/>
      <c r="Y213" s="72"/>
      <c r="Z213" s="72"/>
      <c r="AA213" s="72" t="str">
        <f t="shared" si="46"/>
        <v>7-2.03211446531633j</v>
      </c>
      <c r="AB213" s="72">
        <f t="shared" si="47"/>
        <v>17.253356405168606</v>
      </c>
      <c r="AC213" s="72">
        <f t="shared" si="48"/>
        <v>-16.188122243588001</v>
      </c>
      <c r="AD213" s="72"/>
      <c r="AE213" s="72" t="str">
        <f t="shared" si="49"/>
        <v>62499.9999999884-0.0269116237955014j</v>
      </c>
      <c r="AF213" s="72" t="str">
        <f t="shared" si="50"/>
        <v>0.242424242424251+7.90791516488701E-08j</v>
      </c>
      <c r="AG213" s="72">
        <f t="shared" si="57"/>
        <v>-12.308479057718106</v>
      </c>
      <c r="AH213" s="72">
        <f t="shared" si="58"/>
        <v>1.8689969252439129E-5</v>
      </c>
      <c r="AI213" s="72"/>
      <c r="AJ213" s="72"/>
      <c r="AK213" s="72"/>
      <c r="AL213" s="72" t="str">
        <f t="shared" si="51"/>
        <v>4.46409750786066-16.6862592870715j</v>
      </c>
      <c r="AM213" s="72">
        <f t="shared" si="59"/>
        <v>24.747397477577518</v>
      </c>
      <c r="AN213" s="72">
        <f t="shared" si="60"/>
        <v>-75.022339113570837</v>
      </c>
      <c r="AO213" s="72"/>
      <c r="AP213" s="72"/>
      <c r="AQ213" s="72"/>
      <c r="AR213" s="72" t="str">
        <f t="shared" si="52"/>
        <v>-69.3562150376551-19.2578141914395j</v>
      </c>
      <c r="AS213" s="72">
        <f t="shared" si="61"/>
        <v>37.144259957633786</v>
      </c>
      <c r="AT213" s="72">
        <f t="shared" si="62"/>
        <v>-164.4818720871564</v>
      </c>
      <c r="AU213" s="72"/>
      <c r="AV213" s="72"/>
      <c r="AW213" s="72"/>
      <c r="AX213" s="72" t="str">
        <f t="shared" si="63"/>
        <v>-0.186930122604009-4.09527440781986j</v>
      </c>
      <c r="AY213" s="72">
        <f t="shared" si="64"/>
        <v>12.254699240659242</v>
      </c>
      <c r="AZ213" s="72">
        <f t="shared" si="65"/>
        <v>-92.61347031134224</v>
      </c>
      <c r="BA213" s="72">
        <f t="shared" si="53"/>
        <v>87.38652968865776</v>
      </c>
      <c r="BB213" s="72">
        <f t="shared" si="66"/>
        <v>-12.254699240659242</v>
      </c>
      <c r="BC213" s="72">
        <f t="shared" si="67"/>
        <v>-87.38652968865776</v>
      </c>
      <c r="BD213" s="72"/>
      <c r="BE213" s="72"/>
      <c r="BF213" s="56"/>
    </row>
    <row r="214" spans="2:58" s="42" customFormat="1" hidden="1" x14ac:dyDescent="0.3">
      <c r="B214" s="55">
        <v>103</v>
      </c>
      <c r="C214" s="72">
        <f t="shared" si="34"/>
        <v>11481.536214968835</v>
      </c>
      <c r="D214" s="72" t="str">
        <f t="shared" si="54"/>
        <v>72140.6196497425j</v>
      </c>
      <c r="E214" s="72">
        <f t="shared" si="35"/>
        <v>0.99789078921830976</v>
      </c>
      <c r="F214" s="72" t="str">
        <f t="shared" si="36"/>
        <v>-0.0721406196497425j</v>
      </c>
      <c r="G214" s="72" t="str">
        <f t="shared" si="37"/>
        <v>0.99789078921831-0.0721406196497425j</v>
      </c>
      <c r="H214" s="72">
        <f t="shared" si="38"/>
        <v>4.2986736663635922E-3</v>
      </c>
      <c r="I214" s="72">
        <f t="shared" si="39"/>
        <v>-4.1348961969339113</v>
      </c>
      <c r="J214" s="72"/>
      <c r="K214" s="72"/>
      <c r="L214" s="72"/>
      <c r="M214" s="72">
        <f t="shared" si="40"/>
        <v>36.363636363636367</v>
      </c>
      <c r="N214" s="72" t="str">
        <f t="shared" si="41"/>
        <v>1+4.76849495884798j</v>
      </c>
      <c r="O214" s="72" t="str">
        <f t="shared" si="42"/>
        <v>-0.717408771138107+0.360703098248713j</v>
      </c>
      <c r="P214" s="72" t="str">
        <f t="shared" si="55"/>
        <v>56.5435379381327-213.273650282286j</v>
      </c>
      <c r="Q214" s="72"/>
      <c r="R214" s="72"/>
      <c r="S214" s="72"/>
      <c r="T214" s="72">
        <f t="shared" si="43"/>
        <v>24</v>
      </c>
      <c r="U214" s="72" t="str">
        <f t="shared" si="44"/>
        <v>1+0.00721406196497425j</v>
      </c>
      <c r="V214" s="72" t="str">
        <f t="shared" si="45"/>
        <v>-0.717408771138107+0.360703098248713j</v>
      </c>
      <c r="W214" s="72" t="str">
        <f t="shared" si="56"/>
        <v>-26.6064459259594-13.6186862484832j</v>
      </c>
      <c r="X214" s="72"/>
      <c r="Y214" s="72"/>
      <c r="Z214" s="72"/>
      <c r="AA214" s="72" t="str">
        <f t="shared" si="46"/>
        <v>7-1.94065424832402j</v>
      </c>
      <c r="AB214" s="72">
        <f t="shared" si="47"/>
        <v>17.223553164480688</v>
      </c>
      <c r="AC214" s="72">
        <f t="shared" si="48"/>
        <v>-15.49530609045391</v>
      </c>
      <c r="AD214" s="72"/>
      <c r="AE214" s="72" t="str">
        <f t="shared" si="49"/>
        <v>62499.9999999873-0.0281799295506749j</v>
      </c>
      <c r="AF214" s="72" t="str">
        <f t="shared" si="50"/>
        <v>0.242424242424251+8.28060372471781E-08j</v>
      </c>
      <c r="AG214" s="72">
        <f t="shared" si="57"/>
        <v>-12.308479057718065</v>
      </c>
      <c r="AH214" s="72">
        <f t="shared" si="58"/>
        <v>1.957080036642244E-5</v>
      </c>
      <c r="AI214" s="72"/>
      <c r="AJ214" s="72"/>
      <c r="AK214" s="72"/>
      <c r="AL214" s="72" t="str">
        <f t="shared" si="51"/>
        <v>2.77010431280677-14.6409455518001j</v>
      </c>
      <c r="AM214" s="72">
        <f t="shared" si="59"/>
        <v>23.464131544083866</v>
      </c>
      <c r="AN214" s="72">
        <f t="shared" si="60"/>
        <v>-79.286137611731618</v>
      </c>
      <c r="AO214" s="72"/>
      <c r="AP214" s="72"/>
      <c r="AQ214" s="72"/>
      <c r="AR214" s="72" t="str">
        <f t="shared" si="52"/>
        <v>-58.0020730583653-11.9173538357905j</v>
      </c>
      <c r="AS214" s="72">
        <f t="shared" si="61"/>
        <v>35.448445880933335</v>
      </c>
      <c r="AT214" s="72">
        <f t="shared" si="62"/>
        <v>-168.3893479827353</v>
      </c>
      <c r="AU214" s="72"/>
      <c r="AV214" s="72"/>
      <c r="AW214" s="72"/>
      <c r="AX214" s="72" t="str">
        <f t="shared" si="63"/>
        <v>-0.193342735268872-3.91184780898503j</v>
      </c>
      <c r="AY214" s="72">
        <f t="shared" si="64"/>
        <v>11.858235107132947</v>
      </c>
      <c r="AZ214" s="72">
        <f t="shared" si="65"/>
        <v>-92.829536364246124</v>
      </c>
      <c r="BA214" s="72">
        <f t="shared" si="53"/>
        <v>87.170463635753876</v>
      </c>
      <c r="BB214" s="72">
        <f t="shared" si="66"/>
        <v>-11.858235107132947</v>
      </c>
      <c r="BC214" s="72">
        <f t="shared" si="67"/>
        <v>-87.170463635753876</v>
      </c>
      <c r="BD214" s="72"/>
      <c r="BE214" s="72"/>
      <c r="BF214" s="56"/>
    </row>
    <row r="215" spans="2:58" s="42" customFormat="1" hidden="1" x14ac:dyDescent="0.3">
      <c r="B215" s="55">
        <v>104</v>
      </c>
      <c r="C215" s="72">
        <f t="shared" si="34"/>
        <v>12022.644346174135</v>
      </c>
      <c r="D215" s="72" t="str">
        <f t="shared" si="54"/>
        <v>75540.502309327j</v>
      </c>
      <c r="E215" s="72">
        <f t="shared" si="35"/>
        <v>0.99768729636680653</v>
      </c>
      <c r="F215" s="72" t="str">
        <f t="shared" si="36"/>
        <v>-0.075540502309327j</v>
      </c>
      <c r="G215" s="72" t="str">
        <f t="shared" si="37"/>
        <v>0.997687296366807-0.075540502309327j</v>
      </c>
      <c r="H215" s="72">
        <f t="shared" si="38"/>
        <v>4.7152186370384205E-3</v>
      </c>
      <c r="I215" s="72">
        <f t="shared" si="39"/>
        <v>-4.3299232401185153</v>
      </c>
      <c r="J215" s="72"/>
      <c r="K215" s="72"/>
      <c r="L215" s="72"/>
      <c r="M215" s="72">
        <f t="shared" si="40"/>
        <v>36.363636363636367</v>
      </c>
      <c r="N215" s="72" t="str">
        <f t="shared" si="41"/>
        <v>1+4.99322720264651j</v>
      </c>
      <c r="O215" s="72" t="str">
        <f t="shared" si="42"/>
        <v>-0.883101271417995+0.377702511546635j</v>
      </c>
      <c r="P215" s="72" t="str">
        <f t="shared" si="55"/>
        <v>39.5298856375793-188.700171299736j</v>
      </c>
      <c r="Q215" s="72"/>
      <c r="R215" s="72"/>
      <c r="S215" s="72"/>
      <c r="T215" s="72">
        <f t="shared" si="43"/>
        <v>24</v>
      </c>
      <c r="U215" s="72" t="str">
        <f t="shared" si="44"/>
        <v>1+0.0075540502309327j</v>
      </c>
      <c r="V215" s="72" t="str">
        <f t="shared" si="45"/>
        <v>-0.883101271417995+0.377702511546635j</v>
      </c>
      <c r="W215" s="72" t="str">
        <f t="shared" si="56"/>
        <v>-22.9000919472694-9.99966791407224j</v>
      </c>
      <c r="X215" s="72"/>
      <c r="Y215" s="72"/>
      <c r="Z215" s="72"/>
      <c r="AA215" s="72" t="str">
        <f t="shared" si="46"/>
        <v>7-1.85331041918044j</v>
      </c>
      <c r="AB215" s="72">
        <f t="shared" si="47"/>
        <v>17.196192804687527</v>
      </c>
      <c r="AC215" s="72">
        <f t="shared" si="48"/>
        <v>-14.829304323442491</v>
      </c>
      <c r="AD215" s="72"/>
      <c r="AE215" s="72" t="str">
        <f t="shared" si="49"/>
        <v>62499.9999999861-0.0295080087145743j</v>
      </c>
      <c r="AF215" s="72" t="str">
        <f t="shared" si="50"/>
        <v>0.242424242424252+8.67085655524862E-08j</v>
      </c>
      <c r="AG215" s="72">
        <f t="shared" si="57"/>
        <v>-12.308479057717978</v>
      </c>
      <c r="AH215" s="72">
        <f t="shared" si="58"/>
        <v>2.0493143771885756E-5</v>
      </c>
      <c r="AI215" s="72"/>
      <c r="AJ215" s="72"/>
      <c r="AK215" s="72"/>
      <c r="AL215" s="72" t="str">
        <f t="shared" si="51"/>
        <v>1.6999172326085-12.9093663023064j</v>
      </c>
      <c r="AM215" s="72">
        <f t="shared" si="59"/>
        <v>22.292759108709618</v>
      </c>
      <c r="AN215" s="72">
        <f t="shared" si="60"/>
        <v>-82.498399260542527</v>
      </c>
      <c r="AO215" s="72"/>
      <c r="AP215" s="72"/>
      <c r="AQ215" s="72"/>
      <c r="AR215" s="72" t="str">
        <f t="shared" si="52"/>
        <v>-48.7726697749379-7.5154800971442j</v>
      </c>
      <c r="AS215" s="72">
        <f t="shared" si="61"/>
        <v>33.865445788910037</v>
      </c>
      <c r="AT215" s="72">
        <f t="shared" si="62"/>
        <v>-171.24007584425982</v>
      </c>
      <c r="AU215" s="72"/>
      <c r="AV215" s="72"/>
      <c r="AW215" s="72"/>
      <c r="AX215" s="72" t="str">
        <f t="shared" si="63"/>
        <v>-0.199274627760591-3.73640685715207j</v>
      </c>
      <c r="AY215" s="72">
        <f t="shared" si="64"/>
        <v>11.46141888813538</v>
      </c>
      <c r="AZ215" s="72">
        <f t="shared" si="65"/>
        <v>-93.052876327749019</v>
      </c>
      <c r="BA215" s="72">
        <f t="shared" si="53"/>
        <v>86.947123672250981</v>
      </c>
      <c r="BB215" s="72">
        <f t="shared" si="66"/>
        <v>-11.46141888813538</v>
      </c>
      <c r="BC215" s="72">
        <f t="shared" si="67"/>
        <v>-86.947123672250981</v>
      </c>
      <c r="BD215" s="72"/>
      <c r="BE215" s="72"/>
      <c r="BF215" s="56"/>
    </row>
    <row r="216" spans="2:58" s="42" customFormat="1" hidden="1" x14ac:dyDescent="0.3">
      <c r="B216" s="55">
        <v>105</v>
      </c>
      <c r="C216" s="72">
        <f t="shared" si="34"/>
        <v>12589.254117941677</v>
      </c>
      <c r="D216" s="72" t="str">
        <f t="shared" si="54"/>
        <v>79100.6165022012j</v>
      </c>
      <c r="E216" s="72">
        <f t="shared" si="35"/>
        <v>0.99746417089206219</v>
      </c>
      <c r="F216" s="72" t="str">
        <f t="shared" si="36"/>
        <v>-0.0791006165022012j</v>
      </c>
      <c r="G216" s="72" t="str">
        <f t="shared" si="37"/>
        <v>0.997464170892062-0.0791006165022012j</v>
      </c>
      <c r="H216" s="72">
        <f t="shared" si="38"/>
        <v>5.1723181103352084E-3</v>
      </c>
      <c r="I216" s="72">
        <f t="shared" si="39"/>
        <v>-4.5341645383970892</v>
      </c>
      <c r="J216" s="72"/>
      <c r="K216" s="72"/>
      <c r="L216" s="72"/>
      <c r="M216" s="72">
        <f t="shared" si="40"/>
        <v>36.363636363636367</v>
      </c>
      <c r="N216" s="72" t="str">
        <f t="shared" si="41"/>
        <v>1+5.2285507507955j</v>
      </c>
      <c r="O216" s="72" t="str">
        <f t="shared" si="42"/>
        <v>-1.06477948523934+0.395503082511006j</v>
      </c>
      <c r="P216" s="72" t="str">
        <f t="shared" si="55"/>
        <v>28.2731508169806-168.06014990992j</v>
      </c>
      <c r="Q216" s="72"/>
      <c r="R216" s="72"/>
      <c r="S216" s="72"/>
      <c r="T216" s="72">
        <f t="shared" si="43"/>
        <v>24</v>
      </c>
      <c r="U216" s="72" t="str">
        <f t="shared" si="44"/>
        <v>1+0.00791006165022012j</v>
      </c>
      <c r="V216" s="72" t="str">
        <f t="shared" si="45"/>
        <v>-1.06477948523934+0.395503082511006j</v>
      </c>
      <c r="W216" s="72" t="str">
        <f t="shared" si="56"/>
        <v>-19.748921432768-7.51385699428116j</v>
      </c>
      <c r="X216" s="72"/>
      <c r="Y216" s="72"/>
      <c r="Z216" s="72"/>
      <c r="AA216" s="72" t="str">
        <f t="shared" si="46"/>
        <v>7-1.76989770991361j</v>
      </c>
      <c r="AB216" s="72">
        <f t="shared" si="47"/>
        <v>17.171088676602189</v>
      </c>
      <c r="AC216" s="72">
        <f t="shared" si="48"/>
        <v>-14.18942532899395</v>
      </c>
      <c r="AD216" s="72"/>
      <c r="AE216" s="72" t="str">
        <f t="shared" si="49"/>
        <v>62499.9999999847-0.0308986783211648j</v>
      </c>
      <c r="AF216" s="72" t="str">
        <f t="shared" si="50"/>
        <v>0.242424242424253+9.07950143505511E-08j</v>
      </c>
      <c r="AG216" s="72">
        <f t="shared" si="57"/>
        <v>-12.308479057717889</v>
      </c>
      <c r="AH216" s="72">
        <f t="shared" si="58"/>
        <v>2.1458955882852886E-5</v>
      </c>
      <c r="AI216" s="72"/>
      <c r="AJ216" s="72"/>
      <c r="AK216" s="72"/>
      <c r="AL216" s="72" t="str">
        <f t="shared" si="51"/>
        <v>1.00627605928162-11.4662521181234j</v>
      </c>
      <c r="AM216" s="72">
        <f t="shared" si="59"/>
        <v>21.221750006962029</v>
      </c>
      <c r="AN216" s="72">
        <f t="shared" si="60"/>
        <v>-84.984583062777745</v>
      </c>
      <c r="AO216" s="72"/>
      <c r="AP216" s="72"/>
      <c r="AQ216" s="72"/>
      <c r="AR216" s="72" t="str">
        <f t="shared" si="52"/>
        <v>-41.3294186476898-4.81185951804327j</v>
      </c>
      <c r="AS216" s="72">
        <f t="shared" si="61"/>
        <v>32.383660170697723</v>
      </c>
      <c r="AT216" s="72">
        <f t="shared" si="62"/>
        <v>-173.35912378635393</v>
      </c>
      <c r="AU216" s="72"/>
      <c r="AV216" s="72"/>
      <c r="AW216" s="72"/>
      <c r="AX216" s="72" t="str">
        <f t="shared" si="63"/>
        <v>-0.204754333189518-3.56861374662276j</v>
      </c>
      <c r="AY216" s="72">
        <f t="shared" si="64"/>
        <v>11.064264614031984</v>
      </c>
      <c r="AZ216" s="72">
        <f t="shared" si="65"/>
        <v>-93.283827189690882</v>
      </c>
      <c r="BA216" s="72">
        <f t="shared" si="53"/>
        <v>86.716172810309118</v>
      </c>
      <c r="BB216" s="72">
        <f t="shared" si="66"/>
        <v>-11.064264614031984</v>
      </c>
      <c r="BC216" s="72">
        <f t="shared" si="67"/>
        <v>-86.716172810309118</v>
      </c>
      <c r="BD216" s="72"/>
      <c r="BE216" s="72"/>
      <c r="BF216" s="56"/>
    </row>
    <row r="217" spans="2:58" s="42" customFormat="1" hidden="1" x14ac:dyDescent="0.3">
      <c r="B217" s="55">
        <v>106</v>
      </c>
      <c r="C217" s="72">
        <f t="shared" si="34"/>
        <v>13182.567385564085</v>
      </c>
      <c r="D217" s="72" t="str">
        <f t="shared" si="54"/>
        <v>82828.5137078811j</v>
      </c>
      <c r="E217" s="72">
        <f t="shared" si="35"/>
        <v>0.99721951867400094</v>
      </c>
      <c r="F217" s="72" t="str">
        <f t="shared" si="36"/>
        <v>-0.0828285137078811j</v>
      </c>
      <c r="G217" s="72" t="str">
        <f t="shared" si="37"/>
        <v>0.997219518674001-0.0828285137078811j</v>
      </c>
      <c r="H217" s="72">
        <f t="shared" si="38"/>
        <v>5.6739587960906411E-3</v>
      </c>
      <c r="I217" s="72">
        <f t="shared" si="39"/>
        <v>-4.7480577130911259</v>
      </c>
      <c r="J217" s="72"/>
      <c r="K217" s="72"/>
      <c r="L217" s="72"/>
      <c r="M217" s="72">
        <f t="shared" si="40"/>
        <v>36.363636363636367</v>
      </c>
      <c r="N217" s="72" t="str">
        <f t="shared" si="41"/>
        <v>1+5.47496475609094j</v>
      </c>
      <c r="O217" s="72" t="str">
        <f t="shared" si="42"/>
        <v>-1.26398568540869+0.414142568539406j</v>
      </c>
      <c r="P217" s="72" t="str">
        <f t="shared" si="55"/>
        <v>20.6245266672592-150.751812496767j</v>
      </c>
      <c r="Q217" s="72"/>
      <c r="R217" s="72"/>
      <c r="S217" s="72"/>
      <c r="T217" s="72">
        <f t="shared" si="43"/>
        <v>24</v>
      </c>
      <c r="U217" s="72" t="str">
        <f t="shared" si="44"/>
        <v>1+0.00828285137078811j</v>
      </c>
      <c r="V217" s="72" t="str">
        <f t="shared" si="45"/>
        <v>-1.26398568540869+0.414142568539406j</v>
      </c>
      <c r="W217" s="72" t="str">
        <f t="shared" si="56"/>
        <v>-17.1002579450845-5.7601389517386j</v>
      </c>
      <c r="X217" s="72"/>
      <c r="Y217" s="72"/>
      <c r="Z217" s="72"/>
      <c r="AA217" s="72" t="str">
        <f t="shared" si="46"/>
        <v>7-1.69023919098381j</v>
      </c>
      <c r="AB217" s="72">
        <f t="shared" si="47"/>
        <v>17.148066225078516</v>
      </c>
      <c r="AC217" s="72">
        <f t="shared" si="48"/>
        <v>-13.574951373535489</v>
      </c>
      <c r="AD217" s="72"/>
      <c r="AE217" s="72" t="str">
        <f t="shared" si="49"/>
        <v>62499.9999999832-0.0323548881671324j</v>
      </c>
      <c r="AF217" s="72" t="str">
        <f t="shared" si="50"/>
        <v>0.242424242424254+9.50740515471533E-08j</v>
      </c>
      <c r="AG217" s="72">
        <f t="shared" si="57"/>
        <v>-12.308479057717793</v>
      </c>
      <c r="AH217" s="72">
        <f t="shared" si="58"/>
        <v>2.247028531629989E-5</v>
      </c>
      <c r="AI217" s="72"/>
      <c r="AJ217" s="72"/>
      <c r="AK217" s="72"/>
      <c r="AL217" s="72" t="str">
        <f t="shared" si="51"/>
        <v>0.545442659198568-10.262764043125j</v>
      </c>
      <c r="AM217" s="72">
        <f t="shared" si="59"/>
        <v>20.237537021766329</v>
      </c>
      <c r="AN217" s="72">
        <f t="shared" si="60"/>
        <v>-86.957721454141776</v>
      </c>
      <c r="AO217" s="72"/>
      <c r="AP217" s="72"/>
      <c r="AQ217" s="72"/>
      <c r="AR217" s="72" t="str">
        <f t="shared" si="52"/>
        <v>-35.3012219289925-3.1138628919382j</v>
      </c>
      <c r="AS217" s="72">
        <f t="shared" si="61"/>
        <v>30.989455202369662</v>
      </c>
      <c r="AT217" s="72">
        <f t="shared" si="62"/>
        <v>-174.95908022456928</v>
      </c>
      <c r="AU217" s="72"/>
      <c r="AV217" s="72"/>
      <c r="AW217" s="72"/>
      <c r="AX217" s="72" t="str">
        <f t="shared" si="63"/>
        <v>-0.209809708791572-3.4081435476579j</v>
      </c>
      <c r="AY217" s="72">
        <f t="shared" si="64"/>
        <v>10.666785320158542</v>
      </c>
      <c r="AZ217" s="72">
        <f t="shared" si="65"/>
        <v>-93.522756339518111</v>
      </c>
      <c r="BA217" s="72">
        <f t="shared" si="53"/>
        <v>86.477243660481889</v>
      </c>
      <c r="BB217" s="72">
        <f t="shared" si="66"/>
        <v>-10.666785320158542</v>
      </c>
      <c r="BC217" s="72">
        <f t="shared" si="67"/>
        <v>-86.477243660481889</v>
      </c>
      <c r="BD217" s="72"/>
      <c r="BE217" s="72"/>
      <c r="BF217" s="56"/>
    </row>
    <row r="218" spans="2:58" s="42" customFormat="1" hidden="1" x14ac:dyDescent="0.3">
      <c r="B218" s="55">
        <v>107</v>
      </c>
      <c r="C218" s="72">
        <f t="shared" si="34"/>
        <v>13803.842646028861</v>
      </c>
      <c r="D218" s="72" t="str">
        <f t="shared" si="54"/>
        <v>86732.1012961475j</v>
      </c>
      <c r="E218" s="72">
        <f t="shared" si="35"/>
        <v>0.99695126285125879</v>
      </c>
      <c r="F218" s="72" t="str">
        <f t="shared" si="36"/>
        <v>-0.0867321012961475j</v>
      </c>
      <c r="G218" s="72" t="str">
        <f t="shared" si="37"/>
        <v>0.996951262851259-0.0867321012961475j</v>
      </c>
      <c r="H218" s="72">
        <f t="shared" si="38"/>
        <v>6.2245269729113784E-3</v>
      </c>
      <c r="I218" s="72">
        <f t="shared" si="39"/>
        <v>-4.9720615015708471</v>
      </c>
      <c r="J218" s="72"/>
      <c r="K218" s="72"/>
      <c r="L218" s="72"/>
      <c r="M218" s="72">
        <f t="shared" si="40"/>
        <v>36.363636363636367</v>
      </c>
      <c r="N218" s="72" t="str">
        <f t="shared" si="41"/>
        <v>1+5.73299189567535j</v>
      </c>
      <c r="O218" s="72" t="str">
        <f t="shared" si="42"/>
        <v>-1.48241094043091+0.433660506480738j</v>
      </c>
      <c r="P218" s="72" t="str">
        <f t="shared" si="55"/>
        <v>15.3002820078976-136.154759129408j</v>
      </c>
      <c r="Q218" s="72"/>
      <c r="R218" s="72"/>
      <c r="S218" s="72"/>
      <c r="T218" s="72">
        <f t="shared" si="43"/>
        <v>24</v>
      </c>
      <c r="U218" s="72" t="str">
        <f t="shared" si="44"/>
        <v>1+0.00867321012961475j</v>
      </c>
      <c r="V218" s="72" t="str">
        <f t="shared" si="45"/>
        <v>-1.48241094043091+0.433660506480738j</v>
      </c>
      <c r="W218" s="72" t="str">
        <f t="shared" si="56"/>
        <v>-14.8757289843204-4.49212362584537j</v>
      </c>
      <c r="X218" s="72"/>
      <c r="Y218" s="72"/>
      <c r="Z218" s="72"/>
      <c r="AA218" s="72" t="str">
        <f t="shared" si="46"/>
        <v>7-1.61416589599241j</v>
      </c>
      <c r="AB218" s="72">
        <f t="shared" si="47"/>
        <v>17.126962556669319</v>
      </c>
      <c r="AC218" s="72">
        <f t="shared" si="48"/>
        <v>-12.985145448595713</v>
      </c>
      <c r="AD218" s="72"/>
      <c r="AE218" s="72" t="str">
        <f t="shared" si="49"/>
        <v>62499.9999999816-0.0338797270687977j</v>
      </c>
      <c r="AF218" s="72" t="str">
        <f t="shared" si="50"/>
        <v>0.242424242424256+9.95547535538868E-08j</v>
      </c>
      <c r="AG218" s="72">
        <f t="shared" si="57"/>
        <v>-12.308479057717658</v>
      </c>
      <c r="AH218" s="72">
        <f t="shared" si="58"/>
        <v>2.3529277237546191E-5</v>
      </c>
      <c r="AI218" s="72"/>
      <c r="AJ218" s="72"/>
      <c r="AK218" s="72"/>
      <c r="AL218" s="72" t="str">
        <f t="shared" si="51"/>
        <v>0.232513679856793-9.25200121497126j</v>
      </c>
      <c r="AM218" s="72">
        <f t="shared" si="59"/>
        <v>19.327455656750562</v>
      </c>
      <c r="AN218" s="72">
        <f t="shared" si="60"/>
        <v>-88.560392648260603</v>
      </c>
      <c r="AO218" s="72"/>
      <c r="AP218" s="72"/>
      <c r="AQ218" s="72"/>
      <c r="AR218" s="72" t="str">
        <f t="shared" si="52"/>
        <v>-30.3766725259695-2.02718637724184j</v>
      </c>
      <c r="AS218" s="72">
        <f t="shared" si="61"/>
        <v>29.670102594412509</v>
      </c>
      <c r="AT218" s="72">
        <f t="shared" si="62"/>
        <v>-176.18202891775491</v>
      </c>
      <c r="AU218" s="72"/>
      <c r="AV218" s="72"/>
      <c r="AW218" s="72"/>
      <c r="AX218" s="72" t="str">
        <f t="shared" si="63"/>
        <v>-0.214467749515763-3.25468375880415j</v>
      </c>
      <c r="AY218" s="72">
        <f t="shared" si="64"/>
        <v>10.268992897511307</v>
      </c>
      <c r="AZ218" s="72">
        <f t="shared" si="65"/>
        <v>-93.770061345703922</v>
      </c>
      <c r="BA218" s="72">
        <f t="shared" si="53"/>
        <v>86.229938654296078</v>
      </c>
      <c r="BB218" s="72">
        <f t="shared" si="66"/>
        <v>-10.268992897511307</v>
      </c>
      <c r="BC218" s="72">
        <f t="shared" si="67"/>
        <v>-86.229938654296078</v>
      </c>
      <c r="BD218" s="72"/>
      <c r="BE218" s="72"/>
      <c r="BF218" s="56"/>
    </row>
    <row r="219" spans="2:58" s="42" customFormat="1" hidden="1" x14ac:dyDescent="0.3">
      <c r="B219" s="55">
        <v>108</v>
      </c>
      <c r="C219" s="72">
        <f t="shared" si="34"/>
        <v>14454.397707459284</v>
      </c>
      <c r="D219" s="72" t="str">
        <f t="shared" si="54"/>
        <v>90819.6592996385j</v>
      </c>
      <c r="E219" s="72">
        <f t="shared" si="35"/>
        <v>0.99665712619063351</v>
      </c>
      <c r="F219" s="72" t="str">
        <f t="shared" si="36"/>
        <v>-0.0908196592996385j</v>
      </c>
      <c r="G219" s="72" t="str">
        <f t="shared" si="37"/>
        <v>0.996657126190634-0.0908196592996385j</v>
      </c>
      <c r="H219" s="72">
        <f t="shared" si="38"/>
        <v>6.8288500445522239E-3</v>
      </c>
      <c r="I219" s="72">
        <f t="shared" si="39"/>
        <v>-5.2066568233858179</v>
      </c>
      <c r="J219" s="72"/>
      <c r="K219" s="72"/>
      <c r="L219" s="72"/>
      <c r="M219" s="72">
        <f t="shared" si="40"/>
        <v>36.363636363636367</v>
      </c>
      <c r="N219" s="72" t="str">
        <f t="shared" si="41"/>
        <v>1+6.0031794797061j</v>
      </c>
      <c r="O219" s="72" t="str">
        <f t="shared" si="42"/>
        <v>-1.7219094700498+0.454098296498193j</v>
      </c>
      <c r="P219" s="72" t="str">
        <f t="shared" si="55"/>
        <v>11.5142100968989-123.739869105308j</v>
      </c>
      <c r="Q219" s="72"/>
      <c r="R219" s="72"/>
      <c r="S219" s="72"/>
      <c r="T219" s="72">
        <f t="shared" si="43"/>
        <v>24</v>
      </c>
      <c r="U219" s="72" t="str">
        <f t="shared" si="44"/>
        <v>1+0.00908196592996385j</v>
      </c>
      <c r="V219" s="72" t="str">
        <f t="shared" si="45"/>
        <v>-1.7219094700498+0.454098296498193j</v>
      </c>
      <c r="W219" s="72" t="str">
        <f t="shared" si="56"/>
        <v>-13.0004860774686-3.55504506492382j</v>
      </c>
      <c r="X219" s="72"/>
      <c r="Y219" s="72"/>
      <c r="Z219" s="72"/>
      <c r="AA219" s="72" t="str">
        <f t="shared" si="46"/>
        <v>7-1.5415164632814j</v>
      </c>
      <c r="AB219" s="72">
        <f t="shared" si="47"/>
        <v>17.1076259601071</v>
      </c>
      <c r="AC219" s="72">
        <f t="shared" si="48"/>
        <v>-12.41925738319085</v>
      </c>
      <c r="AD219" s="72"/>
      <c r="AE219" s="72" t="str">
        <f t="shared" si="49"/>
        <v>62499.9999999798-0.0354764294139098j</v>
      </c>
      <c r="AF219" s="72" t="str">
        <f t="shared" si="50"/>
        <v>0.242424242424257+1.04246624540446E-07j</v>
      </c>
      <c r="AG219" s="72">
        <f t="shared" si="57"/>
        <v>-12.308479057717552</v>
      </c>
      <c r="AH219" s="72">
        <f t="shared" si="58"/>
        <v>2.4638177910438443E-5</v>
      </c>
      <c r="AI219" s="72"/>
      <c r="AJ219" s="72"/>
      <c r="AK219" s="72"/>
      <c r="AL219" s="72" t="str">
        <f t="shared" si="51"/>
        <v>0.0160452084333038-8.39510588086693j</v>
      </c>
      <c r="AM219" s="72">
        <f t="shared" si="59"/>
        <v>18.480539422801506</v>
      </c>
      <c r="AN219" s="72">
        <f t="shared" si="60"/>
        <v>-89.890493149427201</v>
      </c>
      <c r="AO219" s="72"/>
      <c r="AP219" s="72"/>
      <c r="AQ219" s="72"/>
      <c r="AR219" s="72" t="str">
        <f t="shared" si="52"/>
        <v>-26.3136984420554-1.32133462499791j</v>
      </c>
      <c r="AS219" s="72">
        <f t="shared" si="61"/>
        <v>28.414574891008606</v>
      </c>
      <c r="AT219" s="72">
        <f t="shared" si="62"/>
        <v>-177.12532384864238</v>
      </c>
      <c r="AU219" s="72"/>
      <c r="AV219" s="72"/>
      <c r="AW219" s="72"/>
      <c r="AX219" s="72" t="str">
        <f t="shared" si="63"/>
        <v>-0.218754442585056-3.10793388542099j</v>
      </c>
      <c r="AY219" s="72">
        <f t="shared" si="64"/>
        <v>9.8708979633664775</v>
      </c>
      <c r="AZ219" s="72">
        <f t="shared" si="65"/>
        <v>-94.026169820348144</v>
      </c>
      <c r="BA219" s="72">
        <f t="shared" si="53"/>
        <v>85.973830179651856</v>
      </c>
      <c r="BB219" s="72">
        <f t="shared" si="66"/>
        <v>-9.8708979633664775</v>
      </c>
      <c r="BC219" s="72">
        <f t="shared" si="67"/>
        <v>-85.973830179651856</v>
      </c>
      <c r="BD219" s="72"/>
      <c r="BE219" s="72"/>
      <c r="BF219" s="56"/>
    </row>
    <row r="220" spans="2:58" s="42" customFormat="1" hidden="1" x14ac:dyDescent="0.3">
      <c r="B220" s="55">
        <v>109</v>
      </c>
      <c r="C220" s="72">
        <f t="shared" si="34"/>
        <v>15135.612484362091</v>
      </c>
      <c r="D220" s="72" t="str">
        <f t="shared" si="54"/>
        <v>95099.8579769078j</v>
      </c>
      <c r="E220" s="72">
        <f t="shared" si="35"/>
        <v>0.99633461175557159</v>
      </c>
      <c r="F220" s="72" t="str">
        <f t="shared" si="36"/>
        <v>-0.0950998579769078j</v>
      </c>
      <c r="G220" s="72" t="str">
        <f t="shared" si="37"/>
        <v>0.996334611755572-0.0950998579769078j</v>
      </c>
      <c r="H220" s="72">
        <f t="shared" si="38"/>
        <v>7.4922427088752915E-3</v>
      </c>
      <c r="I220" s="72">
        <f t="shared" si="39"/>
        <v>-5.4523479066701679</v>
      </c>
      <c r="J220" s="72"/>
      <c r="K220" s="72"/>
      <c r="L220" s="72"/>
      <c r="M220" s="72">
        <f t="shared" si="40"/>
        <v>36.363636363636367</v>
      </c>
      <c r="N220" s="72" t="str">
        <f t="shared" si="41"/>
        <v>1+6.2861006122736j</v>
      </c>
      <c r="O220" s="72" t="str">
        <f t="shared" si="42"/>
        <v>-1.98451438578525+0.475499289884539j</v>
      </c>
      <c r="P220" s="72" t="str">
        <f t="shared" si="55"/>
        <v>8.77151556432295-113.082892719421j</v>
      </c>
      <c r="Q220" s="72"/>
      <c r="R220" s="72"/>
      <c r="S220" s="72"/>
      <c r="T220" s="72">
        <f t="shared" si="43"/>
        <v>24</v>
      </c>
      <c r="U220" s="72" t="str">
        <f t="shared" si="44"/>
        <v>1+0.00950998579769078j</v>
      </c>
      <c r="V220" s="72" t="str">
        <f t="shared" si="45"/>
        <v>-1.98451438578525+0.475499289884539j</v>
      </c>
      <c r="W220" s="72" t="str">
        <f t="shared" si="56"/>
        <v>-11.4109721893144-2.84913471656114j</v>
      </c>
      <c r="X220" s="72"/>
      <c r="Y220" s="72"/>
      <c r="Z220" s="72"/>
      <c r="AA220" s="72" t="str">
        <f t="shared" si="46"/>
        <v>7-1.47213679366372j</v>
      </c>
      <c r="AB220" s="72">
        <f t="shared" si="47"/>
        <v>17.089915393640759</v>
      </c>
      <c r="AC220" s="72">
        <f t="shared" si="48"/>
        <v>-11.876529259673013</v>
      </c>
      <c r="AD220" s="72"/>
      <c r="AE220" s="72" t="str">
        <f t="shared" si="49"/>
        <v>62499.9999999779-0.0371483820222165j</v>
      </c>
      <c r="AF220" s="72" t="str">
        <f t="shared" si="50"/>
        <v>0.242424242424258+1.09159616594245E-07j</v>
      </c>
      <c r="AG220" s="72">
        <f t="shared" si="57"/>
        <v>-12.308479057717438</v>
      </c>
      <c r="AH220" s="72">
        <f t="shared" si="58"/>
        <v>2.5799339461977013E-5</v>
      </c>
      <c r="AI220" s="72"/>
      <c r="AJ220" s="72"/>
      <c r="AK220" s="72"/>
      <c r="AL220" s="72" t="str">
        <f t="shared" si="51"/>
        <v>-0.135999167598934-7.66142346812922j</v>
      </c>
      <c r="AM220" s="72">
        <f t="shared" si="59"/>
        <v>17.687557615895347</v>
      </c>
      <c r="AN220" s="72">
        <f t="shared" si="60"/>
        <v>-91.016959845599786</v>
      </c>
      <c r="AO220" s="72"/>
      <c r="AP220" s="72"/>
      <c r="AQ220" s="72"/>
      <c r="AR220" s="72" t="str">
        <f t="shared" si="52"/>
        <v>-22.9284872605159-0.857855143744616j</v>
      </c>
      <c r="AS220" s="72">
        <f t="shared" si="61"/>
        <v>27.213583208376409</v>
      </c>
      <c r="AT220" s="72">
        <f t="shared" si="62"/>
        <v>-177.85731334178786</v>
      </c>
      <c r="AU220" s="72"/>
      <c r="AV220" s="72"/>
      <c r="AW220" s="72"/>
      <c r="AX220" s="72" t="str">
        <f t="shared" si="63"/>
        <v>-0.222694658159773-2.96760503907328j</v>
      </c>
      <c r="AY220" s="72">
        <f t="shared" si="64"/>
        <v>9.4725097480902996</v>
      </c>
      <c r="AZ220" s="72">
        <f t="shared" si="65"/>
        <v>-94.291539387719808</v>
      </c>
      <c r="BA220" s="72">
        <f t="shared" si="53"/>
        <v>85.708460612280192</v>
      </c>
      <c r="BB220" s="72">
        <f t="shared" si="66"/>
        <v>-9.4725097480902996</v>
      </c>
      <c r="BC220" s="72">
        <f t="shared" si="67"/>
        <v>-85.708460612280192</v>
      </c>
      <c r="BD220" s="72"/>
      <c r="BE220" s="72"/>
      <c r="BF220" s="56"/>
    </row>
    <row r="221" spans="2:58" s="42" customFormat="1" hidden="1" x14ac:dyDescent="0.3">
      <c r="B221" s="55">
        <v>110</v>
      </c>
      <c r="C221" s="72">
        <f t="shared" si="34"/>
        <v>15848.931924611154</v>
      </c>
      <c r="D221" s="72" t="str">
        <f t="shared" si="54"/>
        <v>99581.7762032063j</v>
      </c>
      <c r="E221" s="72">
        <f t="shared" si="35"/>
        <v>0.99598098170958471</v>
      </c>
      <c r="F221" s="72" t="str">
        <f t="shared" si="36"/>
        <v>-0.0995817762032063j</v>
      </c>
      <c r="G221" s="72" t="str">
        <f t="shared" si="37"/>
        <v>0.995980981709585-0.0995817762032063j</v>
      </c>
      <c r="H221" s="72">
        <f t="shared" si="38"/>
        <v>8.2205583050737278E-3</v>
      </c>
      <c r="I221" s="72">
        <f t="shared" si="39"/>
        <v>-5.7096634790239831</v>
      </c>
      <c r="J221" s="72"/>
      <c r="K221" s="72"/>
      <c r="L221" s="72"/>
      <c r="M221" s="72">
        <f t="shared" si="40"/>
        <v>36.363636363636367</v>
      </c>
      <c r="N221" s="72" t="str">
        <f t="shared" si="41"/>
        <v>1+6.58235540703194j</v>
      </c>
      <c r="O221" s="72" t="str">
        <f t="shared" si="42"/>
        <v>-2.27245495008921+0.497908881016032j</v>
      </c>
      <c r="P221" s="72" t="str">
        <f t="shared" si="55"/>
        <v>6.75243438808036-103.850807417748j</v>
      </c>
      <c r="Q221" s="72"/>
      <c r="R221" s="72"/>
      <c r="S221" s="72"/>
      <c r="T221" s="72">
        <f t="shared" si="43"/>
        <v>24</v>
      </c>
      <c r="U221" s="72" t="str">
        <f t="shared" si="44"/>
        <v>1+0.00995817762032063j</v>
      </c>
      <c r="V221" s="72" t="str">
        <f t="shared" si="45"/>
        <v>-2.27245495008921+0.497908881016032j</v>
      </c>
      <c r="W221" s="72" t="str">
        <f t="shared" si="56"/>
        <v>-10.0554831589217-2.30838927320254j</v>
      </c>
      <c r="X221" s="72"/>
      <c r="Y221" s="72"/>
      <c r="Z221" s="72"/>
      <c r="AA221" s="72" t="str">
        <f t="shared" si="46"/>
        <v>7-1.40587972355821j</v>
      </c>
      <c r="AB221" s="72">
        <f t="shared" si="47"/>
        <v>17.073699951262814</v>
      </c>
      <c r="AC221" s="72">
        <f t="shared" si="48"/>
        <v>-11.356200174996065</v>
      </c>
      <c r="AD221" s="72"/>
      <c r="AE221" s="72" t="str">
        <f t="shared" si="49"/>
        <v>62499.9999999758-0.0388991313293624j</v>
      </c>
      <c r="AF221" s="72" t="str">
        <f t="shared" si="50"/>
        <v>0.24242424242426+1.14304150830124E-07j</v>
      </c>
      <c r="AG221" s="72">
        <f t="shared" si="57"/>
        <v>-12.308479057717284</v>
      </c>
      <c r="AH221" s="72">
        <f t="shared" si="58"/>
        <v>2.7015224871491712E-5</v>
      </c>
      <c r="AI221" s="72"/>
      <c r="AJ221" s="72"/>
      <c r="AK221" s="72"/>
      <c r="AL221" s="72" t="str">
        <f t="shared" si="51"/>
        <v>-0.244103735161797-7.02714477599926j</v>
      </c>
      <c r="AM221" s="72">
        <f t="shared" si="59"/>
        <v>16.940815395203792</v>
      </c>
      <c r="AN221" s="72">
        <f t="shared" si="60"/>
        <v>-91.98949825699313</v>
      </c>
      <c r="AO221" s="72"/>
      <c r="AP221" s="72"/>
      <c r="AQ221" s="72"/>
      <c r="AR221" s="72" t="str">
        <f t="shared" si="52"/>
        <v>-20.0819178633777-0.551443567455996j</v>
      </c>
      <c r="AS221" s="72">
        <f t="shared" si="61"/>
        <v>26.059377229367019</v>
      </c>
      <c r="AT221" s="72">
        <f t="shared" si="62"/>
        <v>-178.42706998840333</v>
      </c>
      <c r="AU221" s="72"/>
      <c r="AV221" s="72"/>
      <c r="AW221" s="72"/>
      <c r="AX221" s="72" t="str">
        <f t="shared" si="63"/>
        <v>-0.226312071330403-2.83341955355401j</v>
      </c>
      <c r="AY221" s="72">
        <f t="shared" si="64"/>
        <v>9.0738359944498317</v>
      </c>
      <c r="AZ221" s="72">
        <f t="shared" si="65"/>
        <v>-94.566657769675771</v>
      </c>
      <c r="BA221" s="72">
        <f t="shared" si="53"/>
        <v>85.433342230324229</v>
      </c>
      <c r="BB221" s="72">
        <f t="shared" si="66"/>
        <v>-9.0738359944498317</v>
      </c>
      <c r="BC221" s="72">
        <f t="shared" si="67"/>
        <v>-85.433342230324229</v>
      </c>
      <c r="BD221" s="72"/>
      <c r="BE221" s="72"/>
      <c r="BF221" s="56"/>
    </row>
    <row r="222" spans="2:58" s="42" customFormat="1" hidden="1" x14ac:dyDescent="0.3">
      <c r="B222" s="55">
        <v>111</v>
      </c>
      <c r="C222" s="72">
        <f t="shared" si="34"/>
        <v>16595.869074375623</v>
      </c>
      <c r="D222" s="72" t="str">
        <f t="shared" si="54"/>
        <v>104274.920727993j</v>
      </c>
      <c r="E222" s="72">
        <f t="shared" si="35"/>
        <v>0.99559323407465894</v>
      </c>
      <c r="F222" s="72" t="str">
        <f t="shared" si="36"/>
        <v>-0.104274920727993j</v>
      </c>
      <c r="G222" s="72" t="str">
        <f t="shared" si="37"/>
        <v>0.995593234074659-0.104274920727993j</v>
      </c>
      <c r="H222" s="72">
        <f t="shared" si="38"/>
        <v>9.0202459831120272E-3</v>
      </c>
      <c r="I222" s="72">
        <f t="shared" si="39"/>
        <v>-5.9791580274393175</v>
      </c>
      <c r="J222" s="72"/>
      <c r="K222" s="72"/>
      <c r="L222" s="72"/>
      <c r="M222" s="72">
        <f t="shared" si="40"/>
        <v>36.363636363636367</v>
      </c>
      <c r="N222" s="72" t="str">
        <f t="shared" si="41"/>
        <v>1+6.89257226012034j</v>
      </c>
      <c r="O222" s="72" t="str">
        <f t="shared" si="42"/>
        <v>-2.58817550063364+0.521374603639965j</v>
      </c>
      <c r="P222" s="72" t="str">
        <f t="shared" si="55"/>
        <v>5.24516411072244-95.783418032184j</v>
      </c>
      <c r="Q222" s="72"/>
      <c r="R222" s="72"/>
      <c r="S222" s="72"/>
      <c r="T222" s="72">
        <f t="shared" si="43"/>
        <v>24</v>
      </c>
      <c r="U222" s="72" t="str">
        <f t="shared" si="44"/>
        <v>1+0.0104274920727993j</v>
      </c>
      <c r="V222" s="72" t="str">
        <f t="shared" si="45"/>
        <v>-2.58817550063364+0.521374603639965j</v>
      </c>
      <c r="W222" s="72" t="str">
        <f t="shared" si="56"/>
        <v>-8.89260111646205-1.88806214685772j</v>
      </c>
      <c r="X222" s="72"/>
      <c r="Y222" s="72"/>
      <c r="Z222" s="72"/>
      <c r="AA222" s="72" t="str">
        <f t="shared" si="46"/>
        <v>7-1.34260471283596j</v>
      </c>
      <c r="AB222" s="72">
        <f t="shared" si="47"/>
        <v>17.058858317998691</v>
      </c>
      <c r="AC222" s="72">
        <f t="shared" si="48"/>
        <v>-10.857510392957806</v>
      </c>
      <c r="AD222" s="72"/>
      <c r="AE222" s="72" t="str">
        <f t="shared" si="49"/>
        <v>62499.9999999734-0.0407323909093549j</v>
      </c>
      <c r="AF222" s="72" t="str">
        <f t="shared" si="50"/>
        <v>0.242424242424261+1.19691139494938E-07j</v>
      </c>
      <c r="AG222" s="72">
        <f t="shared" si="57"/>
        <v>-12.308479057717152</v>
      </c>
      <c r="AH222" s="72">
        <f t="shared" si="58"/>
        <v>2.8288413194953165E-5</v>
      </c>
      <c r="AI222" s="72"/>
      <c r="AJ222" s="72"/>
      <c r="AK222" s="72"/>
      <c r="AL222" s="72" t="str">
        <f t="shared" si="51"/>
        <v>-0.321688693492811-6.47380768508356j</v>
      </c>
      <c r="AM222" s="72">
        <f t="shared" si="59"/>
        <v>16.233906153540282</v>
      </c>
      <c r="AN222" s="72">
        <f t="shared" si="60"/>
        <v>-92.844733371670472</v>
      </c>
      <c r="AO222" s="72"/>
      <c r="AP222" s="72"/>
      <c r="AQ222" s="72"/>
      <c r="AR222" s="72" t="str">
        <f t="shared" si="52"/>
        <v>-17.6681259057702-0.348332412213759j</v>
      </c>
      <c r="AS222" s="72">
        <f t="shared" si="61"/>
        <v>24.945497453518868</v>
      </c>
      <c r="AT222" s="72">
        <f t="shared" si="62"/>
        <v>-178.87054280944778</v>
      </c>
      <c r="AU222" s="72"/>
      <c r="AV222" s="72"/>
      <c r="AW222" s="72"/>
      <c r="AX222" s="72" t="str">
        <f t="shared" si="63"/>
        <v>-0.229629110888147-2.70511061425291j</v>
      </c>
      <c r="AY222" s="72">
        <f t="shared" si="64"/>
        <v>8.6748828658473727</v>
      </c>
      <c r="AZ222" s="72">
        <f t="shared" si="65"/>
        <v>-94.85204299775053</v>
      </c>
      <c r="BA222" s="72">
        <f t="shared" si="53"/>
        <v>85.14795700224947</v>
      </c>
      <c r="BB222" s="72">
        <f t="shared" si="66"/>
        <v>-8.6748828658473727</v>
      </c>
      <c r="BC222" s="72">
        <f t="shared" si="67"/>
        <v>-85.14795700224947</v>
      </c>
      <c r="BD222" s="72"/>
      <c r="BE222" s="72"/>
      <c r="BF222" s="56"/>
    </row>
    <row r="223" spans="2:58" s="42" customFormat="1" hidden="1" x14ac:dyDescent="0.3">
      <c r="B223" s="55">
        <v>112</v>
      </c>
      <c r="C223" s="72">
        <f t="shared" si="34"/>
        <v>17378.008287493769</v>
      </c>
      <c r="D223" s="72" t="str">
        <f t="shared" si="54"/>
        <v>109189.246340026j</v>
      </c>
      <c r="E223" s="72">
        <f t="shared" si="35"/>
        <v>0.99516807724735679</v>
      </c>
      <c r="F223" s="72" t="str">
        <f t="shared" si="36"/>
        <v>-0.109189246340026j</v>
      </c>
      <c r="G223" s="72" t="str">
        <f t="shared" si="37"/>
        <v>0.995168077247357-0.109189246340026j</v>
      </c>
      <c r="H223" s="72">
        <f t="shared" si="38"/>
        <v>9.8984144300547795E-3</v>
      </c>
      <c r="I223" s="72">
        <f t="shared" si="39"/>
        <v>-6.2614131322408664</v>
      </c>
      <c r="J223" s="72"/>
      <c r="K223" s="72"/>
      <c r="L223" s="72"/>
      <c r="M223" s="72">
        <f t="shared" si="40"/>
        <v>36.363636363636367</v>
      </c>
      <c r="N223" s="72" t="str">
        <f t="shared" si="41"/>
        <v>1+7.21740918307572j</v>
      </c>
      <c r="O223" s="72" t="str">
        <f t="shared" si="42"/>
        <v>-2.93435620037996+0.54594623170013j</v>
      </c>
      <c r="P223" s="72" t="str">
        <f t="shared" si="55"/>
        <v>4.10623455391313-88.6768483342466j</v>
      </c>
      <c r="Q223" s="72"/>
      <c r="R223" s="72"/>
      <c r="S223" s="72"/>
      <c r="T223" s="72">
        <f t="shared" si="43"/>
        <v>24</v>
      </c>
      <c r="U223" s="72" t="str">
        <f t="shared" si="44"/>
        <v>1+0.0109189246340026j</v>
      </c>
      <c r="V223" s="72" t="str">
        <f t="shared" si="45"/>
        <v>-2.93435620037996+0.54594623170013j</v>
      </c>
      <c r="W223" s="72" t="str">
        <f t="shared" si="56"/>
        <v>-7.88925777858394-1.55712682248776j</v>
      </c>
      <c r="X223" s="72"/>
      <c r="Y223" s="72"/>
      <c r="Z223" s="72"/>
      <c r="AA223" s="72" t="str">
        <f t="shared" si="46"/>
        <v>7-1.28217754671578j</v>
      </c>
      <c r="AB223" s="72">
        <f t="shared" si="47"/>
        <v>17.045278222725248</v>
      </c>
      <c r="AC223" s="72">
        <f t="shared" si="48"/>
        <v>-10.379704934803989</v>
      </c>
      <c r="AD223" s="72"/>
      <c r="AE223" s="72" t="str">
        <f t="shared" si="49"/>
        <v>62499.9999999709-0.0426520493515528j</v>
      </c>
      <c r="AF223" s="72" t="str">
        <f t="shared" si="50"/>
        <v>0.242424242424263+1.25332009113892E-07j</v>
      </c>
      <c r="AG223" s="72">
        <f t="shared" si="57"/>
        <v>-12.30847905771698</v>
      </c>
      <c r="AH223" s="72">
        <f t="shared" si="58"/>
        <v>2.9621605035494717E-5</v>
      </c>
      <c r="AI223" s="72"/>
      <c r="AJ223" s="72"/>
      <c r="AK223" s="72"/>
      <c r="AL223" s="72" t="str">
        <f t="shared" si="51"/>
        <v>-0.377741116688453-5.98702895838348j</v>
      </c>
      <c r="AM223" s="72">
        <f t="shared" si="59"/>
        <v>15.56148106969292</v>
      </c>
      <c r="AN223" s="72">
        <f t="shared" si="60"/>
        <v>-93.610191599888751</v>
      </c>
      <c r="AO223" s="72"/>
      <c r="AP223" s="72"/>
      <c r="AQ223" s="72"/>
      <c r="AR223" s="72" t="str">
        <f t="shared" si="52"/>
        <v>-15.6058137528312-0.213951315428134j</v>
      </c>
      <c r="AS223" s="72">
        <f t="shared" si="61"/>
        <v>23.86654459819411</v>
      </c>
      <c r="AT223" s="72">
        <f t="shared" si="62"/>
        <v>-179.21454019287495</v>
      </c>
      <c r="AU223" s="72"/>
      <c r="AV223" s="72"/>
      <c r="AW223" s="72"/>
      <c r="AX223" s="72" t="str">
        <f t="shared" si="63"/>
        <v>-0.232666930623408-2.58242189838555j</v>
      </c>
      <c r="AY223" s="72">
        <f t="shared" si="64"/>
        <v>8.2756548600294728</v>
      </c>
      <c r="AZ223" s="72">
        <f t="shared" si="65"/>
        <v>-95.148243759162682</v>
      </c>
      <c r="BA223" s="72">
        <f t="shared" si="53"/>
        <v>84.851756240837318</v>
      </c>
      <c r="BB223" s="72">
        <f t="shared" si="66"/>
        <v>-8.2756548600294728</v>
      </c>
      <c r="BC223" s="72">
        <f t="shared" si="67"/>
        <v>-84.851756240837318</v>
      </c>
      <c r="BD223" s="72"/>
      <c r="BE223" s="72"/>
      <c r="BF223" s="56"/>
    </row>
    <row r="224" spans="2:58" s="42" customFormat="1" hidden="1" x14ac:dyDescent="0.3">
      <c r="B224" s="55">
        <v>113</v>
      </c>
      <c r="C224" s="72">
        <f t="shared" si="34"/>
        <v>18197.008586099848</v>
      </c>
      <c r="D224" s="72" t="str">
        <f t="shared" si="54"/>
        <v>114335.176982803j</v>
      </c>
      <c r="E224" s="72">
        <f t="shared" si="35"/>
        <v>0.99470190205627851</v>
      </c>
      <c r="F224" s="72" t="str">
        <f t="shared" si="36"/>
        <v>-0.114335176982803j</v>
      </c>
      <c r="G224" s="72" t="str">
        <f t="shared" si="37"/>
        <v>0.994701902056279-0.114335176982803j</v>
      </c>
      <c r="H224" s="72">
        <f t="shared" si="38"/>
        <v>1.0862902993041993E-2</v>
      </c>
      <c r="I224" s="72">
        <f t="shared" si="39"/>
        <v>-6.5570388804482063</v>
      </c>
      <c r="J224" s="72"/>
      <c r="K224" s="72"/>
      <c r="L224" s="72"/>
      <c r="M224" s="72">
        <f t="shared" si="40"/>
        <v>36.363636363636367</v>
      </c>
      <c r="N224" s="72" t="str">
        <f t="shared" si="41"/>
        <v>1+7.55755519856328j</v>
      </c>
      <c r="O224" s="72" t="str">
        <f t="shared" si="42"/>
        <v>-3.31393578957734+0.571675884914015j</v>
      </c>
      <c r="P224" s="72" t="str">
        <f t="shared" si="55"/>
        <v>3.23648168876095-82.3703257509553j</v>
      </c>
      <c r="Q224" s="72"/>
      <c r="R224" s="72"/>
      <c r="S224" s="72"/>
      <c r="T224" s="72">
        <f t="shared" si="43"/>
        <v>24</v>
      </c>
      <c r="U224" s="72" t="str">
        <f t="shared" si="44"/>
        <v>1+0.0114335176982803j</v>
      </c>
      <c r="V224" s="72" t="str">
        <f t="shared" si="45"/>
        <v>-3.31393578957734+0.571675884914015j</v>
      </c>
      <c r="W224" s="72" t="str">
        <f t="shared" si="56"/>
        <v>-7.01898512003426-1.29362462843596j</v>
      </c>
      <c r="X224" s="72"/>
      <c r="Y224" s="72"/>
      <c r="Z224" s="72"/>
      <c r="AA224" s="72" t="str">
        <f t="shared" si="46"/>
        <v>7-1.22447005107673j</v>
      </c>
      <c r="AB224" s="72">
        <f t="shared" si="47"/>
        <v>17.032855895450936</v>
      </c>
      <c r="AC224" s="72">
        <f t="shared" si="48"/>
        <v>-9.9220366559973456</v>
      </c>
      <c r="AD224" s="72"/>
      <c r="AE224" s="72" t="str">
        <f t="shared" si="49"/>
        <v>62499.9999999681-0.0446621785088846j</v>
      </c>
      <c r="AF224" s="72" t="str">
        <f t="shared" si="50"/>
        <v>0.242424242424265+1.31238724727731E-07j</v>
      </c>
      <c r="AG224" s="72">
        <f t="shared" si="57"/>
        <v>-12.308479057716795</v>
      </c>
      <c r="AH224" s="72">
        <f t="shared" si="58"/>
        <v>3.1017628271754078E-5</v>
      </c>
      <c r="AI224" s="72"/>
      <c r="AJ224" s="72"/>
      <c r="AK224" s="72"/>
      <c r="AL224" s="72" t="str">
        <f t="shared" si="51"/>
        <v>-0.41839816147329-5.55551752978057j</v>
      </c>
      <c r="AM224" s="72">
        <f t="shared" si="59"/>
        <v>14.919053709025874</v>
      </c>
      <c r="AN224" s="72">
        <f t="shared" si="60"/>
        <v>-94.306939720484621</v>
      </c>
      <c r="AO224" s="72"/>
      <c r="AP224" s="72"/>
      <c r="AQ224" s="72"/>
      <c r="AR224" s="72" t="str">
        <f t="shared" si="52"/>
        <v>-13.8318818742605-0.125689850919443j</v>
      </c>
      <c r="AS224" s="72">
        <f t="shared" si="61"/>
        <v>22.817984022240264</v>
      </c>
      <c r="AT224" s="72">
        <f t="shared" si="62"/>
        <v>-179.4793694853492</v>
      </c>
      <c r="AU224" s="72"/>
      <c r="AV224" s="72"/>
      <c r="AW224" s="72"/>
      <c r="AX224" s="72" t="str">
        <f t="shared" si="63"/>
        <v>-0.235445399256778-2.46510722426269j</v>
      </c>
      <c r="AY224" s="72">
        <f t="shared" si="64"/>
        <v>7.8761547249692878</v>
      </c>
      <c r="AZ224" s="72">
        <f t="shared" si="65"/>
        <v>-95.455839882037452</v>
      </c>
      <c r="BA224" s="72">
        <f t="shared" si="53"/>
        <v>84.544160117962548</v>
      </c>
      <c r="BB224" s="72">
        <f t="shared" si="66"/>
        <v>-7.8761547249692878</v>
      </c>
      <c r="BC224" s="72">
        <f t="shared" si="67"/>
        <v>-84.544160117962548</v>
      </c>
      <c r="BD224" s="72"/>
      <c r="BE224" s="72"/>
      <c r="BF224" s="56"/>
    </row>
    <row r="225" spans="2:58" s="42" customFormat="1" hidden="1" x14ac:dyDescent="0.3">
      <c r="B225" s="55">
        <v>114</v>
      </c>
      <c r="C225" s="72">
        <f t="shared" si="34"/>
        <v>19054.607179632498</v>
      </c>
      <c r="D225" s="72" t="str">
        <f t="shared" si="54"/>
        <v>119723.627865146j</v>
      </c>
      <c r="E225" s="72">
        <f t="shared" si="35"/>
        <v>0.99419075112367827</v>
      </c>
      <c r="F225" s="72" t="str">
        <f t="shared" si="36"/>
        <v>-0.119723627865146j</v>
      </c>
      <c r="G225" s="72" t="str">
        <f t="shared" si="37"/>
        <v>0.994190751123678-0.119723627865146j</v>
      </c>
      <c r="H225" s="72">
        <f t="shared" si="38"/>
        <v>1.1922361160379006E-2</v>
      </c>
      <c r="I225" s="72">
        <f t="shared" si="39"/>
        <v>-6.866675364441539</v>
      </c>
      <c r="J225" s="72"/>
      <c r="K225" s="72"/>
      <c r="L225" s="72"/>
      <c r="M225" s="72">
        <f t="shared" si="40"/>
        <v>36.363636363636367</v>
      </c>
      <c r="N225" s="72" t="str">
        <f t="shared" si="41"/>
        <v>1+7.91373180188615j</v>
      </c>
      <c r="O225" s="72" t="str">
        <f t="shared" si="42"/>
        <v>-3.73013653283336+0.59861813932573j</v>
      </c>
      <c r="P225" s="72" t="str">
        <f t="shared" si="55"/>
        <v>2.5661138616791-76.7360499269811j</v>
      </c>
      <c r="Q225" s="72"/>
      <c r="R225" s="72"/>
      <c r="S225" s="72"/>
      <c r="T225" s="72">
        <f t="shared" si="43"/>
        <v>24</v>
      </c>
      <c r="U225" s="72" t="str">
        <f t="shared" si="44"/>
        <v>1+0.0119723627865146j</v>
      </c>
      <c r="V225" s="72" t="str">
        <f t="shared" si="45"/>
        <v>-3.73013653283336+0.59861813932573j</v>
      </c>
      <c r="W225" s="72" t="str">
        <f t="shared" si="56"/>
        <v>-6.2604841742207-1.0817234326438j</v>
      </c>
      <c r="X225" s="72"/>
      <c r="Y225" s="72"/>
      <c r="Z225" s="72"/>
      <c r="AA225" s="72" t="str">
        <f t="shared" si="46"/>
        <v>7-1.16935982058356j</v>
      </c>
      <c r="AB225" s="72">
        <f t="shared" si="47"/>
        <v>17.02149553462807</v>
      </c>
      <c r="AC225" s="72">
        <f t="shared" si="48"/>
        <v>-9.4837688562666482</v>
      </c>
      <c r="AD225" s="72"/>
      <c r="AE225" s="72" t="str">
        <f t="shared" si="49"/>
        <v>62499.999999965-0.0467670421347964j</v>
      </c>
      <c r="AF225" s="72" t="str">
        <f t="shared" si="50"/>
        <v>0.242424242424267+1.37423815272201E-07j</v>
      </c>
      <c r="AG225" s="72">
        <f t="shared" si="57"/>
        <v>-12.308479057716601</v>
      </c>
      <c r="AH225" s="72">
        <f t="shared" si="58"/>
        <v>3.2479444056183885E-5</v>
      </c>
      <c r="AI225" s="72"/>
      <c r="AJ225" s="72"/>
      <c r="AK225" s="72"/>
      <c r="AL225" s="72" t="str">
        <f t="shared" si="51"/>
        <v>-0.447924034193908-5.17033095139381j</v>
      </c>
      <c r="AM225" s="72">
        <f t="shared" si="59"/>
        <v>14.30284055248161</v>
      </c>
      <c r="AN225" s="72">
        <f t="shared" si="60"/>
        <v>-94.951373174198324</v>
      </c>
      <c r="AO225" s="72"/>
      <c r="AP225" s="72"/>
      <c r="AQ225" s="72"/>
      <c r="AR225" s="72" t="str">
        <f t="shared" si="52"/>
        <v>-12.2968126353296-0.0685448010359335j</v>
      </c>
      <c r="AS225" s="72">
        <f t="shared" si="61"/>
        <v>21.795986056392138</v>
      </c>
      <c r="AT225" s="72">
        <f t="shared" si="62"/>
        <v>-179.68062560209714</v>
      </c>
      <c r="AU225" s="72"/>
      <c r="AV225" s="72"/>
      <c r="AW225" s="72"/>
      <c r="AX225" s="72" t="str">
        <f t="shared" si="63"/>
        <v>-0.237983105484292-2.35293020831564j</v>
      </c>
      <c r="AY225" s="72">
        <f t="shared" si="64"/>
        <v>7.4763833737457297</v>
      </c>
      <c r="AZ225" s="72">
        <f t="shared" si="65"/>
        <v>-95.775442963676099</v>
      </c>
      <c r="BA225" s="72">
        <f t="shared" si="53"/>
        <v>84.224557036323901</v>
      </c>
      <c r="BB225" s="72">
        <f t="shared" si="66"/>
        <v>-7.4763833737457297</v>
      </c>
      <c r="BC225" s="72">
        <f t="shared" si="67"/>
        <v>-84.224557036323901</v>
      </c>
      <c r="BD225" s="72"/>
      <c r="BE225" s="72"/>
      <c r="BF225" s="56"/>
    </row>
    <row r="226" spans="2:58" s="42" customFormat="1" hidden="1" x14ac:dyDescent="0.3">
      <c r="B226" s="55">
        <v>115</v>
      </c>
      <c r="C226" s="72">
        <f t="shared" si="34"/>
        <v>19952.623149688818</v>
      </c>
      <c r="D226" s="72" t="str">
        <f t="shared" si="54"/>
        <v>125366.028613816j</v>
      </c>
      <c r="E226" s="72">
        <f t="shared" si="35"/>
        <v>0.99363028527114405</v>
      </c>
      <c r="F226" s="72" t="str">
        <f t="shared" si="36"/>
        <v>-0.125366028613816j</v>
      </c>
      <c r="G226" s="72" t="str">
        <f t="shared" si="37"/>
        <v>0.993630285271144-0.125366028613816j</v>
      </c>
      <c r="H226" s="72">
        <f t="shared" si="38"/>
        <v>1.3086337503647546E-2</v>
      </c>
      <c r="I226" s="72">
        <f t="shared" si="39"/>
        <v>-7.1909942723247662</v>
      </c>
      <c r="J226" s="72"/>
      <c r="K226" s="72"/>
      <c r="L226" s="72"/>
      <c r="M226" s="72">
        <f t="shared" si="40"/>
        <v>36.363636363636367</v>
      </c>
      <c r="N226" s="72" t="str">
        <f t="shared" si="41"/>
        <v>1+8.28669449137324j</v>
      </c>
      <c r="O226" s="72" t="str">
        <f t="shared" si="42"/>
        <v>-4.18649157303203+0.62683014306908j</v>
      </c>
      <c r="P226" s="72" t="str">
        <f t="shared" si="55"/>
        <v>2.04520953499321-71.6715514461455j</v>
      </c>
      <c r="Q226" s="72"/>
      <c r="R226" s="72"/>
      <c r="S226" s="72"/>
      <c r="T226" s="72">
        <f t="shared" si="43"/>
        <v>24</v>
      </c>
      <c r="U226" s="72" t="str">
        <f t="shared" si="44"/>
        <v>1+0.0125366028613816j</v>
      </c>
      <c r="V226" s="72" t="str">
        <f t="shared" si="45"/>
        <v>-4.18649157303203+0.62683014306908j</v>
      </c>
      <c r="W226" s="72" t="str">
        <f t="shared" si="56"/>
        <v>-5.59650008526871-0.909815140282171j</v>
      </c>
      <c r="X226" s="72"/>
      <c r="Y226" s="72"/>
      <c r="Z226" s="72"/>
      <c r="AA226" s="72" t="str">
        <f t="shared" si="46"/>
        <v>7-1.11672995904866j</v>
      </c>
      <c r="AB226" s="72">
        <f t="shared" si="47"/>
        <v>17.011108788874363</v>
      </c>
      <c r="AC226" s="72">
        <f t="shared" si="48"/>
        <v>-9.0641774685446084</v>
      </c>
      <c r="AD226" s="72"/>
      <c r="AE226" s="72" t="str">
        <f t="shared" si="49"/>
        <v>62499.9999999616-0.0489711049272418j</v>
      </c>
      <c r="AF226" s="72" t="str">
        <f t="shared" si="50"/>
        <v>0.24242424242427+1.43900400153595E-07j</v>
      </c>
      <c r="AG226" s="72">
        <f t="shared" si="57"/>
        <v>-12.308479057716358</v>
      </c>
      <c r="AH226" s="72">
        <f t="shared" si="58"/>
        <v>3.4010153096051517E-5</v>
      </c>
      <c r="AI226" s="72"/>
      <c r="AJ226" s="72"/>
      <c r="AK226" s="72"/>
      <c r="AL226" s="72" t="str">
        <f t="shared" si="51"/>
        <v>-0.469327205409716-4.82432111367824j</v>
      </c>
      <c r="AM226" s="72">
        <f t="shared" si="59"/>
        <v>13.709632906737905</v>
      </c>
      <c r="AN226" s="72">
        <f t="shared" si="60"/>
        <v>-95.556453358205317</v>
      </c>
      <c r="AO226" s="72"/>
      <c r="AP226" s="72"/>
      <c r="AQ226" s="72"/>
      <c r="AR226" s="72" t="str">
        <f t="shared" si="52"/>
        <v>-10.9613231865385-0.0324410531417851j</v>
      </c>
      <c r="AS226" s="72">
        <f t="shared" si="61"/>
        <v>20.797297696335654</v>
      </c>
      <c r="AT226" s="72">
        <f t="shared" si="62"/>
        <v>-179.83042831879186</v>
      </c>
      <c r="AU226" s="72"/>
      <c r="AV226" s="72"/>
      <c r="AW226" s="72"/>
      <c r="AX226" s="72" t="str">
        <f t="shared" si="63"/>
        <v>-0.240297375002017-2.24566392902345j</v>
      </c>
      <c r="AY226" s="72">
        <f t="shared" si="64"/>
        <v>7.0763397953584697</v>
      </c>
      <c r="AZ226" s="72">
        <f t="shared" si="65"/>
        <v>-96.107697144685645</v>
      </c>
      <c r="BA226" s="72">
        <f t="shared" si="53"/>
        <v>83.892302855314355</v>
      </c>
      <c r="BB226" s="72">
        <f t="shared" si="66"/>
        <v>-7.0763397953584697</v>
      </c>
      <c r="BC226" s="72">
        <f t="shared" si="67"/>
        <v>-83.892302855314355</v>
      </c>
      <c r="BD226" s="72"/>
      <c r="BE226" s="72"/>
      <c r="BF226" s="56"/>
    </row>
    <row r="227" spans="2:58" s="42" customFormat="1" hidden="1" x14ac:dyDescent="0.3">
      <c r="B227" s="55">
        <v>116</v>
      </c>
      <c r="C227" s="72">
        <f t="shared" si="34"/>
        <v>20892.961308540394</v>
      </c>
      <c r="D227" s="72" t="str">
        <f t="shared" si="54"/>
        <v>131274.347517293j</v>
      </c>
      <c r="E227" s="72">
        <f t="shared" si="35"/>
        <v>0.99301574668415726</v>
      </c>
      <c r="F227" s="72" t="str">
        <f t="shared" si="36"/>
        <v>-0.131274347517293j</v>
      </c>
      <c r="G227" s="72" t="str">
        <f t="shared" si="37"/>
        <v>0.993015746684157-0.131274347517293j</v>
      </c>
      <c r="H227" s="72">
        <f t="shared" si="38"/>
        <v>1.4365379348041421E-2</v>
      </c>
      <c r="I227" s="72">
        <f t="shared" si="39"/>
        <v>-7.5307005769330457</v>
      </c>
      <c r="J227" s="72"/>
      <c r="K227" s="72"/>
      <c r="L227" s="72"/>
      <c r="M227" s="72">
        <f t="shared" si="40"/>
        <v>36.363636363636367</v>
      </c>
      <c r="N227" s="72" t="str">
        <f t="shared" si="41"/>
        <v>1+8.67723437089307j</v>
      </c>
      <c r="O227" s="72" t="str">
        <f t="shared" si="42"/>
        <v>-4.68687492431003+0.656371737586465j</v>
      </c>
      <c r="P227" s="72" t="str">
        <f t="shared" si="55"/>
        <v>1.63753836915529-67.0939520424196j</v>
      </c>
      <c r="Q227" s="72"/>
      <c r="R227" s="72"/>
      <c r="S227" s="72"/>
      <c r="T227" s="72">
        <f t="shared" si="43"/>
        <v>24</v>
      </c>
      <c r="U227" s="72" t="str">
        <f t="shared" si="44"/>
        <v>1+0.0131274347517293j</v>
      </c>
      <c r="V227" s="72" t="str">
        <f t="shared" si="45"/>
        <v>-4.68687492431003+0.656371737586465j</v>
      </c>
      <c r="W227" s="72" t="str">
        <f t="shared" si="56"/>
        <v>-5.01295229833094-0.769258557729874j</v>
      </c>
      <c r="X227" s="72"/>
      <c r="Y227" s="72"/>
      <c r="Z227" s="72"/>
      <c r="AA227" s="72" t="str">
        <f t="shared" si="46"/>
        <v>7-1.06646883147949j</v>
      </c>
      <c r="AB227" s="72">
        <f t="shared" si="47"/>
        <v>17.00161425644858</v>
      </c>
      <c r="AC227" s="72">
        <f t="shared" si="48"/>
        <v>-8.662552870292032</v>
      </c>
      <c r="AD227" s="72"/>
      <c r="AE227" s="72" t="str">
        <f t="shared" si="49"/>
        <v>62499.9999999579-0.051279041998908j</v>
      </c>
      <c r="AF227" s="72" t="str">
        <f t="shared" si="50"/>
        <v>0.242424242424272+1.50682217076777E-07j</v>
      </c>
      <c r="AG227" s="72">
        <f t="shared" si="57"/>
        <v>-12.30847905771614</v>
      </c>
      <c r="AH227" s="72">
        <f t="shared" si="58"/>
        <v>3.561300223045644E-5</v>
      </c>
      <c r="AI227" s="72"/>
      <c r="AJ227" s="72"/>
      <c r="AK227" s="72"/>
      <c r="AL227" s="72" t="str">
        <f t="shared" si="51"/>
        <v>-0.484758903848928-4.51172144247793j</v>
      </c>
      <c r="AM227" s="72">
        <f t="shared" si="59"/>
        <v>13.136694568693985</v>
      </c>
      <c r="AN227" s="72">
        <f t="shared" si="60"/>
        <v>-96.132580309677735</v>
      </c>
      <c r="AO227" s="72"/>
      <c r="AP227" s="72"/>
      <c r="AQ227" s="72"/>
      <c r="AR227" s="72" t="str">
        <f t="shared" si="52"/>
        <v>-9.79392445621738-0.0105476850738442j</v>
      </c>
      <c r="AS227" s="72">
        <f t="shared" si="61"/>
        <v>19.819140033909054</v>
      </c>
      <c r="AT227" s="72">
        <f t="shared" si="62"/>
        <v>-179.93829464302897</v>
      </c>
      <c r="AU227" s="72"/>
      <c r="AV227" s="72"/>
      <c r="AW227" s="72"/>
      <c r="AX227" s="72" t="str">
        <f t="shared" si="63"/>
        <v>-0.242404296748434-2.14309059721971j</v>
      </c>
      <c r="AY227" s="72">
        <f t="shared" si="64"/>
        <v>6.67602095848991</v>
      </c>
      <c r="AZ227" s="72">
        <f t="shared" si="65"/>
        <v>-96.453280031134696</v>
      </c>
      <c r="BA227" s="72">
        <f t="shared" si="53"/>
        <v>83.546719968865304</v>
      </c>
      <c r="BB227" s="72">
        <f t="shared" si="66"/>
        <v>-6.67602095848991</v>
      </c>
      <c r="BC227" s="72">
        <f t="shared" si="67"/>
        <v>-83.546719968865304</v>
      </c>
      <c r="BD227" s="72"/>
      <c r="BE227" s="72"/>
      <c r="BF227" s="56"/>
    </row>
    <row r="228" spans="2:58" s="42" customFormat="1" hidden="1" x14ac:dyDescent="0.3">
      <c r="B228" s="55">
        <v>117</v>
      </c>
      <c r="C228" s="72">
        <f t="shared" si="34"/>
        <v>21877.616239495524</v>
      </c>
      <c r="D228" s="72" t="str">
        <f t="shared" si="54"/>
        <v>137461.116912112j</v>
      </c>
      <c r="E228" s="72">
        <f t="shared" si="35"/>
        <v>0.99234191852283782</v>
      </c>
      <c r="F228" s="72" t="str">
        <f t="shared" si="36"/>
        <v>-0.137461116912112j</v>
      </c>
      <c r="G228" s="72" t="str">
        <f t="shared" si="37"/>
        <v>0.992341918522838-0.137461116912112j</v>
      </c>
      <c r="H228" s="72">
        <f t="shared" si="38"/>
        <v>1.5771144629746114E-2</v>
      </c>
      <c r="I228" s="72">
        <f t="shared" si="39"/>
        <v>-7.8865343310160654</v>
      </c>
      <c r="J228" s="72"/>
      <c r="K228" s="72"/>
      <c r="L228" s="72"/>
      <c r="M228" s="72">
        <f t="shared" si="40"/>
        <v>36.363636363636367</v>
      </c>
      <c r="N228" s="72" t="str">
        <f t="shared" si="41"/>
        <v>1+9.0861798278906j</v>
      </c>
      <c r="O228" s="72" t="str">
        <f t="shared" si="42"/>
        <v>-5.23553435869935+0.68730558456056j</v>
      </c>
      <c r="P228" s="72" t="str">
        <f t="shared" si="55"/>
        <v>1.31646224765207-62.9356441513651j</v>
      </c>
      <c r="Q228" s="72"/>
      <c r="R228" s="72"/>
      <c r="S228" s="72"/>
      <c r="T228" s="72">
        <f t="shared" si="43"/>
        <v>24</v>
      </c>
      <c r="U228" s="72" t="str">
        <f t="shared" si="44"/>
        <v>1+0.0137461116912112j</v>
      </c>
      <c r="V228" s="72" t="str">
        <f t="shared" si="45"/>
        <v>-5.23553435869935+0.68730558456056j</v>
      </c>
      <c r="W228" s="72" t="str">
        <f t="shared" si="56"/>
        <v>-4.49826553178321-0.653532088035034j</v>
      </c>
      <c r="X228" s="72"/>
      <c r="Y228" s="72"/>
      <c r="Z228" s="72"/>
      <c r="AA228" s="72" t="str">
        <f t="shared" si="46"/>
        <v>7-1.01846982728586j</v>
      </c>
      <c r="AB228" s="72">
        <f t="shared" si="47"/>
        <v>16.992937004941979</v>
      </c>
      <c r="AC228" s="72">
        <f t="shared" si="48"/>
        <v>-8.278201358197089</v>
      </c>
      <c r="AD228" s="72"/>
      <c r="AE228" s="72" t="str">
        <f t="shared" si="49"/>
        <v>62499.9999999538-0.0536957487937541j</v>
      </c>
      <c r="AF228" s="72" t="str">
        <f t="shared" si="50"/>
        <v>0.242424242424275+1.57783651184695E-07j</v>
      </c>
      <c r="AG228" s="72">
        <f t="shared" si="57"/>
        <v>-12.308479057715868</v>
      </c>
      <c r="AH228" s="72">
        <f t="shared" si="58"/>
        <v>3.7291391317310145E-5</v>
      </c>
      <c r="AI228" s="72"/>
      <c r="AJ228" s="72"/>
      <c r="AK228" s="72"/>
      <c r="AL228" s="72" t="str">
        <f t="shared" si="51"/>
        <v>-0.495775570463905-4.22783821563105j</v>
      </c>
      <c r="AM228" s="72">
        <f t="shared" si="59"/>
        <v>12.58168005452719</v>
      </c>
      <c r="AN228" s="72">
        <f t="shared" si="60"/>
        <v>-96.688219233815246</v>
      </c>
      <c r="AO228" s="72"/>
      <c r="AP228" s="72"/>
      <c r="AQ228" s="72"/>
      <c r="AR228" s="72" t="str">
        <f t="shared" si="52"/>
        <v>-8.76912584717026+0.00180059336521499j</v>
      </c>
      <c r="AS228" s="72">
        <f t="shared" si="61"/>
        <v>18.859126238176319</v>
      </c>
      <c r="AT228" s="72">
        <f t="shared" si="62"/>
        <v>179.98823526987817</v>
      </c>
      <c r="AU228" s="72"/>
      <c r="AV228" s="72"/>
      <c r="AW228" s="72"/>
      <c r="AX228" s="72" t="str">
        <f t="shared" si="63"/>
        <v>-0.244318755956598-2.04500123251111j</v>
      </c>
      <c r="AY228" s="72">
        <f t="shared" si="64"/>
        <v>6.2754217052648196</v>
      </c>
      <c r="AZ228" s="72">
        <f t="shared" si="65"/>
        <v>-96.812903766551457</v>
      </c>
      <c r="BA228" s="72">
        <f t="shared" si="53"/>
        <v>83.187096233448543</v>
      </c>
      <c r="BB228" s="72">
        <f t="shared" si="66"/>
        <v>-6.2754217052648196</v>
      </c>
      <c r="BC228" s="72">
        <f t="shared" si="67"/>
        <v>-83.187096233448543</v>
      </c>
      <c r="BD228" s="72"/>
      <c r="BE228" s="72"/>
      <c r="BF228" s="56"/>
    </row>
    <row r="229" spans="2:58" s="42" customFormat="1" hidden="1" x14ac:dyDescent="0.3">
      <c r="B229" s="55">
        <v>118</v>
      </c>
      <c r="C229" s="72">
        <f t="shared" si="34"/>
        <v>22908.676527677744</v>
      </c>
      <c r="D229" s="72" t="str">
        <f t="shared" si="54"/>
        <v>143939.459765635j</v>
      </c>
      <c r="E229" s="72">
        <f t="shared" si="35"/>
        <v>0.99160308063600355</v>
      </c>
      <c r="F229" s="72" t="str">
        <f t="shared" si="36"/>
        <v>-0.143939459765635j</v>
      </c>
      <c r="G229" s="72" t="str">
        <f t="shared" si="37"/>
        <v>0.991603080636004-0.143939459765635j</v>
      </c>
      <c r="H229" s="72">
        <f t="shared" si="38"/>
        <v>1.7316527621686041E-2</v>
      </c>
      <c r="I229" s="72">
        <f t="shared" si="39"/>
        <v>-8.2592725767532915</v>
      </c>
      <c r="J229" s="72"/>
      <c r="K229" s="72"/>
      <c r="L229" s="72"/>
      <c r="M229" s="72">
        <f t="shared" si="40"/>
        <v>36.363636363636367</v>
      </c>
      <c r="N229" s="72" t="str">
        <f t="shared" si="41"/>
        <v>1+9.51439829050847j</v>
      </c>
      <c r="O229" s="72" t="str">
        <f t="shared" si="42"/>
        <v>-5.83712746561556+0.719697298828175j</v>
      </c>
      <c r="P229" s="72" t="str">
        <f t="shared" si="55"/>
        <v>1.06216580018769-59.1410216465346j</v>
      </c>
      <c r="Q229" s="72"/>
      <c r="R229" s="72"/>
      <c r="S229" s="72"/>
      <c r="T229" s="72">
        <f t="shared" si="43"/>
        <v>24</v>
      </c>
      <c r="U229" s="72" t="str">
        <f t="shared" si="44"/>
        <v>1+0.0143939459765635j</v>
      </c>
      <c r="V229" s="72" t="str">
        <f t="shared" si="45"/>
        <v>-5.83712746561556+0.719697298828175j</v>
      </c>
      <c r="W229" s="72" t="str">
        <f t="shared" si="56"/>
        <v>-4.04285488406947-0.557652109232009j</v>
      </c>
      <c r="X229" s="72"/>
      <c r="Y229" s="72"/>
      <c r="Z229" s="72"/>
      <c r="AA229" s="72" t="str">
        <f t="shared" si="46"/>
        <v>7-0.972631134144526j</v>
      </c>
      <c r="AB229" s="72">
        <f t="shared" si="47"/>
        <v>16.985008112900942</v>
      </c>
      <c r="AC229" s="72">
        <f t="shared" si="48"/>
        <v>-7.910446324469433</v>
      </c>
      <c r="AD229" s="72"/>
      <c r="AE229" s="72" t="str">
        <f t="shared" si="49"/>
        <v>62499.9999999494-0.0562263514709056j</v>
      </c>
      <c r="AF229" s="72" t="str">
        <f t="shared" si="50"/>
        <v>0.242424242424279+1.65219765571198E-07j</v>
      </c>
      <c r="AG229" s="72">
        <f t="shared" si="57"/>
        <v>-12.308479057715546</v>
      </c>
      <c r="AH229" s="72">
        <f t="shared" si="58"/>
        <v>3.9048880444891415E-5</v>
      </c>
      <c r="AI229" s="72"/>
      <c r="AJ229" s="72"/>
      <c r="AK229" s="72"/>
      <c r="AL229" s="72" t="str">
        <f t="shared" si="51"/>
        <v>-0.503514888266988-3.96881821089843j</v>
      </c>
      <c r="AM229" s="72">
        <f t="shared" si="59"/>
        <v>12.042569058959858</v>
      </c>
      <c r="AN229" s="72">
        <f t="shared" si="60"/>
        <v>-97.230357726993475</v>
      </c>
      <c r="AO229" s="72"/>
      <c r="AP229" s="72"/>
      <c r="AQ229" s="72"/>
      <c r="AR229" s="72" t="str">
        <f t="shared" si="52"/>
        <v>-7.86610200312854+0.00780602985349232j</v>
      </c>
      <c r="AS229" s="72">
        <f t="shared" si="61"/>
        <v>17.915195752735574</v>
      </c>
      <c r="AT229" s="72">
        <f t="shared" si="62"/>
        <v>179.94314179775898</v>
      </c>
      <c r="AU229" s="72"/>
      <c r="AV229" s="72"/>
      <c r="AW229" s="72"/>
      <c r="AX229" s="72" t="str">
        <f t="shared" si="63"/>
        <v>-0.246054471935138-1.95119534572595j</v>
      </c>
      <c r="AY229" s="72">
        <f t="shared" si="64"/>
        <v>5.8745346320421623</v>
      </c>
      <c r="AZ229" s="72">
        <f t="shared" si="65"/>
        <v>-97.187316255480994</v>
      </c>
      <c r="BA229" s="72">
        <f t="shared" si="53"/>
        <v>82.812683744519006</v>
      </c>
      <c r="BB229" s="72">
        <f t="shared" si="66"/>
        <v>-5.8745346320421623</v>
      </c>
      <c r="BC229" s="72">
        <f t="shared" si="67"/>
        <v>-82.812683744519006</v>
      </c>
      <c r="BD229" s="72"/>
      <c r="BE229" s="72"/>
      <c r="BF229" s="56"/>
    </row>
    <row r="230" spans="2:58" s="42" customFormat="1" hidden="1" x14ac:dyDescent="0.3">
      <c r="B230" s="55">
        <v>119</v>
      </c>
      <c r="C230" s="72">
        <f t="shared" si="34"/>
        <v>23988.329190194912</v>
      </c>
      <c r="D230" s="72" t="str">
        <f t="shared" si="54"/>
        <v>150723.11751162j</v>
      </c>
      <c r="E230" s="72">
        <f t="shared" si="35"/>
        <v>0.9907929610026055</v>
      </c>
      <c r="F230" s="72" t="str">
        <f t="shared" si="36"/>
        <v>-0.15072311751162j</v>
      </c>
      <c r="G230" s="72" t="str">
        <f t="shared" si="37"/>
        <v>0.990792961002605-0.15072311751162j</v>
      </c>
      <c r="H230" s="72">
        <f t="shared" si="38"/>
        <v>1.9015800469394072E-2</v>
      </c>
      <c r="I230" s="72">
        <f t="shared" si="39"/>
        <v>-8.64973137840175</v>
      </c>
      <c r="J230" s="72"/>
      <c r="K230" s="72"/>
      <c r="L230" s="72"/>
      <c r="M230" s="72">
        <f t="shared" si="40"/>
        <v>36.363636363636367</v>
      </c>
      <c r="N230" s="72" t="str">
        <f t="shared" si="41"/>
        <v>1+9.96279806751808j</v>
      </c>
      <c r="O230" s="72" t="str">
        <f t="shared" si="42"/>
        <v>-6.49676119029913+0.7536155875581j</v>
      </c>
      <c r="P230" s="72" t="str">
        <f t="shared" si="55"/>
        <v>0.859753519247953-55.6639888469338j</v>
      </c>
      <c r="Q230" s="72"/>
      <c r="R230" s="72"/>
      <c r="S230" s="72"/>
      <c r="T230" s="72">
        <f t="shared" si="43"/>
        <v>24</v>
      </c>
      <c r="U230" s="72" t="str">
        <f t="shared" si="44"/>
        <v>1+0.015072311751162j</v>
      </c>
      <c r="V230" s="72" t="str">
        <f t="shared" si="45"/>
        <v>-6.49676119029913+0.7536155875581j</v>
      </c>
      <c r="W230" s="72" t="str">
        <f t="shared" si="56"/>
        <v>-3.63872808277771-0.477766935427661j</v>
      </c>
      <c r="X230" s="72"/>
      <c r="Y230" s="72"/>
      <c r="Z230" s="72"/>
      <c r="AA230" s="72" t="str">
        <f t="shared" si="46"/>
        <v>7-0.928855522041644j</v>
      </c>
      <c r="AB230" s="72">
        <f t="shared" si="47"/>
        <v>16.97776423447263</v>
      </c>
      <c r="AC230" s="72">
        <f t="shared" si="48"/>
        <v>-7.5586291700594224</v>
      </c>
      <c r="AD230" s="72"/>
      <c r="AE230" s="72" t="str">
        <f t="shared" si="49"/>
        <v>62499.9999999445-0.0588762177779243j</v>
      </c>
      <c r="AF230" s="72" t="str">
        <f t="shared" si="50"/>
        <v>0.242424242424282+1.73006333231878E-07j</v>
      </c>
      <c r="AG230" s="72">
        <f t="shared" si="57"/>
        <v>-12.308479057715246</v>
      </c>
      <c r="AH230" s="72">
        <f t="shared" si="58"/>
        <v>4.0889197483271063E-5</v>
      </c>
      <c r="AI230" s="72"/>
      <c r="AJ230" s="72"/>
      <c r="AK230" s="72"/>
      <c r="AL230" s="72" t="str">
        <f t="shared" si="51"/>
        <v>-0.508815823302483-3.7314724316568j</v>
      </c>
      <c r="AM230" s="72">
        <f t="shared" si="59"/>
        <v>11.51761367810918</v>
      </c>
      <c r="AN230" s="72">
        <f t="shared" si="60"/>
        <v>-97.7648445338627</v>
      </c>
      <c r="AO230" s="72"/>
      <c r="AP230" s="72"/>
      <c r="AQ230" s="72"/>
      <c r="AR230" s="72" t="str">
        <f t="shared" si="52"/>
        <v>-7.06769265299792+0.00967244474295637j</v>
      </c>
      <c r="AS230" s="72">
        <f t="shared" si="61"/>
        <v>16.985561242631452</v>
      </c>
      <c r="AT230" s="72">
        <f t="shared" si="62"/>
        <v>179.92158828311145</v>
      </c>
      <c r="AU230" s="72"/>
      <c r="AV230" s="72"/>
      <c r="AW230" s="72"/>
      <c r="AX230" s="72" t="str">
        <f t="shared" si="63"/>
        <v>-0.247624038793299-1.8614806274446j</v>
      </c>
      <c r="AY230" s="72">
        <f t="shared" si="64"/>
        <v>5.4733499542081967</v>
      </c>
      <c r="AZ230" s="72">
        <f t="shared" si="65"/>
        <v>-97.577302540390221</v>
      </c>
      <c r="BA230" s="72">
        <f t="shared" si="53"/>
        <v>82.422697459609779</v>
      </c>
      <c r="BB230" s="72">
        <f t="shared" si="66"/>
        <v>-5.4733499542081967</v>
      </c>
      <c r="BC230" s="72">
        <f t="shared" si="67"/>
        <v>-82.422697459609779</v>
      </c>
      <c r="BD230" s="72"/>
      <c r="BE230" s="72"/>
      <c r="BF230" s="56"/>
    </row>
    <row r="231" spans="2:58" s="42" customFormat="1" hidden="1" x14ac:dyDescent="0.3">
      <c r="B231" s="55">
        <v>120</v>
      </c>
      <c r="C231" s="72">
        <f t="shared" si="34"/>
        <v>25118.864315095805</v>
      </c>
      <c r="D231" s="72" t="str">
        <f t="shared" si="54"/>
        <v>157826.479197648j</v>
      </c>
      <c r="E231" s="72">
        <f t="shared" si="35"/>
        <v>0.98990468248831687</v>
      </c>
      <c r="F231" s="72" t="str">
        <f t="shared" si="36"/>
        <v>-0.157826479197648j</v>
      </c>
      <c r="G231" s="72" t="str">
        <f t="shared" si="37"/>
        <v>0.989904682488317-0.157826479197648j</v>
      </c>
      <c r="H231" s="72">
        <f t="shared" si="38"/>
        <v>2.0884772781622211E-2</v>
      </c>
      <c r="I231" s="72">
        <f t="shared" si="39"/>
        <v>-9.0587679875449378</v>
      </c>
      <c r="J231" s="72"/>
      <c r="K231" s="72"/>
      <c r="L231" s="72"/>
      <c r="M231" s="72">
        <f t="shared" si="40"/>
        <v>36.363636363636367</v>
      </c>
      <c r="N231" s="72" t="str">
        <f t="shared" si="41"/>
        <v>1+10.4323302749645j</v>
      </c>
      <c r="O231" s="72" t="str">
        <f t="shared" si="42"/>
        <v>-7.22003518685545+0.78913239598824j</v>
      </c>
      <c r="P231" s="72" t="str">
        <f t="shared" si="55"/>
        <v>0.69792204059876-52.466047858284j</v>
      </c>
      <c r="Q231" s="72"/>
      <c r="R231" s="72"/>
      <c r="S231" s="72"/>
      <c r="T231" s="72">
        <f t="shared" si="43"/>
        <v>24</v>
      </c>
      <c r="U231" s="72" t="str">
        <f t="shared" si="44"/>
        <v>1+0.0157826479197648j</v>
      </c>
      <c r="V231" s="72" t="str">
        <f t="shared" si="45"/>
        <v>-7.22003518685545+0.78913239598824j</v>
      </c>
      <c r="W231" s="72" t="str">
        <f t="shared" si="56"/>
        <v>-3.27917654405446-0.410868910798824j</v>
      </c>
      <c r="X231" s="72"/>
      <c r="Y231" s="72"/>
      <c r="Z231" s="72"/>
      <c r="AA231" s="72" t="str">
        <f t="shared" si="46"/>
        <v>7-0.887050137034841j</v>
      </c>
      <c r="AB231" s="72">
        <f t="shared" si="47"/>
        <v>16.971147187651102</v>
      </c>
      <c r="AC231" s="72">
        <f t="shared" si="48"/>
        <v>-7.2221099872038979</v>
      </c>
      <c r="AD231" s="72"/>
      <c r="AE231" s="72" t="str">
        <f t="shared" si="49"/>
        <v>62499.9999999392-0.0616509684365212j</v>
      </c>
      <c r="AF231" s="72" t="str">
        <f t="shared" si="50"/>
        <v>0.242424242424286+1.81159870520706E-07j</v>
      </c>
      <c r="AG231" s="72">
        <f t="shared" si="57"/>
        <v>-12.308479057714887</v>
      </c>
      <c r="AH231" s="72">
        <f t="shared" si="58"/>
        <v>4.2816245991622598E-5</v>
      </c>
      <c r="AI231" s="72"/>
      <c r="AJ231" s="72"/>
      <c r="AK231" s="72"/>
      <c r="AL231" s="72" t="str">
        <f t="shared" si="51"/>
        <v>-0.512301733754923-3.51314124918707j</v>
      </c>
      <c r="AM231" s="72">
        <f t="shared" si="59"/>
        <v>11.005295678454081</v>
      </c>
      <c r="AN231" s="72">
        <f t="shared" si="60"/>
        <v>-98.296644088800775</v>
      </c>
      <c r="AO231" s="72"/>
      <c r="AP231" s="72"/>
      <c r="AQ231" s="72"/>
      <c r="AR231" s="72" t="str">
        <f t="shared" si="52"/>
        <v>-6.35964467903393+0.00891660040174136j</v>
      </c>
      <c r="AS231" s="72">
        <f t="shared" si="61"/>
        <v>16.068665572692474</v>
      </c>
      <c r="AT231" s="72">
        <f t="shared" si="62"/>
        <v>179.91966795919447</v>
      </c>
      <c r="AU231" s="72"/>
      <c r="AV231" s="72"/>
      <c r="AW231" s="72"/>
      <c r="AX231" s="72" t="str">
        <f t="shared" si="63"/>
        <v>-0.249038967588992-1.77567264275435j</v>
      </c>
      <c r="AY231" s="72">
        <f t="shared" si="64"/>
        <v>5.0718553518109202</v>
      </c>
      <c r="AZ231" s="72">
        <f t="shared" si="65"/>
        <v>-97.9836863339129</v>
      </c>
      <c r="BA231" s="72">
        <f t="shared" si="53"/>
        <v>82.0163136660871</v>
      </c>
      <c r="BB231" s="72">
        <f t="shared" si="66"/>
        <v>-5.0718553518109202</v>
      </c>
      <c r="BC231" s="72">
        <f t="shared" si="67"/>
        <v>-82.0163136660871</v>
      </c>
      <c r="BD231" s="72"/>
      <c r="BE231" s="72"/>
      <c r="BF231" s="56"/>
    </row>
    <row r="232" spans="2:58" s="42" customFormat="1" hidden="1" x14ac:dyDescent="0.3">
      <c r="B232" s="55">
        <v>121</v>
      </c>
      <c r="C232" s="72">
        <f t="shared" si="34"/>
        <v>26302.679918953818</v>
      </c>
      <c r="D232" s="72" t="str">
        <f t="shared" si="54"/>
        <v>165264.612006218j</v>
      </c>
      <c r="E232" s="72">
        <f t="shared" si="35"/>
        <v>0.98893070446529707</v>
      </c>
      <c r="F232" s="72" t="str">
        <f t="shared" si="36"/>
        <v>-0.165264612006218j</v>
      </c>
      <c r="G232" s="72" t="str">
        <f t="shared" si="37"/>
        <v>0.988930704465297-0.165264612006218j</v>
      </c>
      <c r="H232" s="72">
        <f t="shared" si="38"/>
        <v>2.2940971874424607E-2</v>
      </c>
      <c r="I232" s="72">
        <f t="shared" si="39"/>
        <v>-9.4872831510777029</v>
      </c>
      <c r="J232" s="72"/>
      <c r="K232" s="72"/>
      <c r="L232" s="72"/>
      <c r="M232" s="72">
        <f t="shared" si="40"/>
        <v>36.363636363636367</v>
      </c>
      <c r="N232" s="72" t="str">
        <f t="shared" si="41"/>
        <v>1+10.923990853611j</v>
      </c>
      <c r="O232" s="72" t="str">
        <f t="shared" si="42"/>
        <v>-8.01308935391672+0.82632306003109j</v>
      </c>
      <c r="P232" s="72" t="str">
        <f t="shared" si="55"/>
        <v>0.568020587586309-49.5148181938553j</v>
      </c>
      <c r="Q232" s="72"/>
      <c r="R232" s="72"/>
      <c r="S232" s="72"/>
      <c r="T232" s="72">
        <f t="shared" si="43"/>
        <v>24</v>
      </c>
      <c r="U232" s="72" t="str">
        <f t="shared" si="44"/>
        <v>1+0.0165264612006218j</v>
      </c>
      <c r="V232" s="72" t="str">
        <f t="shared" si="45"/>
        <v>-8.01308935391672+0.82632306003109j</v>
      </c>
      <c r="W232" s="72" t="str">
        <f t="shared" si="56"/>
        <v>-2.95853387850665-0.35458731470645j</v>
      </c>
      <c r="X232" s="72"/>
      <c r="Y232" s="72"/>
      <c r="Z232" s="72"/>
      <c r="AA232" s="72" t="str">
        <f t="shared" si="46"/>
        <v>7-0.847126304297574j</v>
      </c>
      <c r="AB232" s="72">
        <f t="shared" si="47"/>
        <v>16.965103566282849</v>
      </c>
      <c r="AC232" s="72">
        <f t="shared" si="48"/>
        <v>-6.900268040816818</v>
      </c>
      <c r="AD232" s="72"/>
      <c r="AE232" s="72" t="str">
        <f t="shared" si="49"/>
        <v>62499.9999999333-0.0645564890648599j</v>
      </c>
      <c r="AF232" s="72" t="str">
        <f t="shared" si="50"/>
        <v>0.24242424242429+1.89697672183434E-07j</v>
      </c>
      <c r="AG232" s="72">
        <f t="shared" si="57"/>
        <v>-12.308479057714514</v>
      </c>
      <c r="AH232" s="72">
        <f t="shared" si="58"/>
        <v>4.483411349819594E-5</v>
      </c>
      <c r="AI232" s="72"/>
      <c r="AJ232" s="72"/>
      <c r="AK232" s="72"/>
      <c r="AL232" s="72" t="str">
        <f t="shared" si="51"/>
        <v>-0.514438709683504-3.31159034744591j</v>
      </c>
      <c r="AM232" s="72">
        <f t="shared" si="59"/>
        <v>10.504291700255855</v>
      </c>
      <c r="AN232" s="72">
        <f t="shared" si="60"/>
        <v>-98.830030312630939</v>
      </c>
      <c r="AO232" s="72"/>
      <c r="AP232" s="72"/>
      <c r="AQ232" s="72"/>
      <c r="AR232" s="72" t="str">
        <f t="shared" si="52"/>
        <v>-5.73003202088152+0.00657933469516914j</v>
      </c>
      <c r="AS232" s="72">
        <f t="shared" si="61"/>
        <v>15.163146704221631</v>
      </c>
      <c r="AT232" s="72">
        <f t="shared" si="62"/>
        <v>179.93421189567567</v>
      </c>
      <c r="AU232" s="72"/>
      <c r="AV232" s="72"/>
      <c r="AW232" s="72"/>
      <c r="AX232" s="72" t="str">
        <f t="shared" si="63"/>
        <v>-0.250309728609306-1.69359453242905j</v>
      </c>
      <c r="AY232" s="72">
        <f t="shared" si="64"/>
        <v>4.6700357926812623</v>
      </c>
      <c r="AZ232" s="72">
        <f t="shared" si="65"/>
        <v>-98.407331708688133</v>
      </c>
      <c r="BA232" s="72">
        <f t="shared" si="53"/>
        <v>81.592668291311867</v>
      </c>
      <c r="BB232" s="72">
        <f t="shared" si="66"/>
        <v>-4.6700357926812623</v>
      </c>
      <c r="BC232" s="72">
        <f t="shared" si="67"/>
        <v>-81.592668291311867</v>
      </c>
      <c r="BD232" s="72"/>
      <c r="BE232" s="72"/>
      <c r="BF232" s="56"/>
    </row>
    <row r="233" spans="2:58" s="42" customFormat="1" hidden="1" x14ac:dyDescent="0.3">
      <c r="B233" s="55">
        <v>122</v>
      </c>
      <c r="C233" s="72">
        <f t="shared" si="34"/>
        <v>27542.287033381683</v>
      </c>
      <c r="D233" s="72" t="str">
        <f t="shared" si="54"/>
        <v>173053.293214267j</v>
      </c>
      <c r="E233" s="72">
        <f t="shared" si="35"/>
        <v>0.987862758799533</v>
      </c>
      <c r="F233" s="72" t="str">
        <f t="shared" si="36"/>
        <v>-0.173053293214267j</v>
      </c>
      <c r="G233" s="72" t="str">
        <f t="shared" si="37"/>
        <v>0.987862758799533-0.173053293214267j</v>
      </c>
      <c r="H233" s="72">
        <f t="shared" si="38"/>
        <v>2.5203846681004734E-2</v>
      </c>
      <c r="I233" s="72">
        <f t="shared" si="39"/>
        <v>-9.9362235727137769</v>
      </c>
      <c r="J233" s="72"/>
      <c r="K233" s="72"/>
      <c r="L233" s="72"/>
      <c r="M233" s="72">
        <f t="shared" si="40"/>
        <v>36.363636363636367</v>
      </c>
      <c r="N233" s="72" t="str">
        <f t="shared" si="41"/>
        <v>1+11.438822681463j</v>
      </c>
      <c r="O233" s="72" t="str">
        <f t="shared" si="42"/>
        <v>-8.88265595646002+0.865266466071335j</v>
      </c>
      <c r="P233" s="72" t="str">
        <f t="shared" si="55"/>
        <v>0.463377444988502-46.7828817742666j</v>
      </c>
      <c r="Q233" s="72"/>
      <c r="R233" s="72"/>
      <c r="S233" s="72"/>
      <c r="T233" s="72">
        <f t="shared" si="43"/>
        <v>24</v>
      </c>
      <c r="U233" s="72" t="str">
        <f t="shared" si="44"/>
        <v>1+0.0173053293214267j</v>
      </c>
      <c r="V233" s="72" t="str">
        <f t="shared" si="45"/>
        <v>-8.88265595646002+0.865266466071335j</v>
      </c>
      <c r="W233" s="72" t="str">
        <f t="shared" si="56"/>
        <v>-2.67198582783958-0.307037405448336j</v>
      </c>
      <c r="X233" s="72"/>
      <c r="Y233" s="72"/>
      <c r="Z233" s="72"/>
      <c r="AA233" s="72" t="str">
        <f t="shared" si="46"/>
        <v>7-0.80899934002792j</v>
      </c>
      <c r="AB233" s="72">
        <f t="shared" si="47"/>
        <v>16.959584375654916</v>
      </c>
      <c r="AC233" s="72">
        <f t="shared" si="48"/>
        <v>-6.5925020754490529</v>
      </c>
      <c r="AD233" s="72"/>
      <c r="AE233" s="72" t="str">
        <f t="shared" si="49"/>
        <v>62499.9999999269-0.067598942661744j</v>
      </c>
      <c r="AF233" s="72" t="str">
        <f t="shared" si="50"/>
        <v>0.242424242424294+1.98637848042074E-07j</v>
      </c>
      <c r="AG233" s="72">
        <f t="shared" si="57"/>
        <v>-12.308479057714113</v>
      </c>
      <c r="AH233" s="72">
        <f t="shared" si="58"/>
        <v>4.6947080170513277E-5</v>
      </c>
      <c r="AI233" s="72"/>
      <c r="AJ233" s="72"/>
      <c r="AK233" s="72"/>
      <c r="AL233" s="72" t="str">
        <f t="shared" si="51"/>
        <v>-0.515577044424514-3.12492975617087j</v>
      </c>
      <c r="AM233" s="72">
        <f t="shared" si="59"/>
        <v>10.01344475884231</v>
      </c>
      <c r="AN233" s="72">
        <f t="shared" si="60"/>
        <v>-99.368736005916219</v>
      </c>
      <c r="AO233" s="72"/>
      <c r="AP233" s="72"/>
      <c r="AQ233" s="72"/>
      <c r="AR233" s="72" t="str">
        <f t="shared" si="52"/>
        <v>-5.16880741728841+0.00337020108981867j</v>
      </c>
      <c r="AS233" s="72">
        <f t="shared" si="61"/>
        <v>14.267808871341192</v>
      </c>
      <c r="AT233" s="72">
        <f t="shared" si="62"/>
        <v>179.96264162008697</v>
      </c>
      <c r="AU233" s="72"/>
      <c r="AV233" s="72"/>
      <c r="AW233" s="72"/>
      <c r="AX233" s="72" t="str">
        <f t="shared" si="63"/>
        <v>-0.251445792691381-1.61507672076769j</v>
      </c>
      <c r="AY233" s="72">
        <f t="shared" si="64"/>
        <v>4.2678733294197384</v>
      </c>
      <c r="AZ233" s="72">
        <f t="shared" si="65"/>
        <v>-98.849144947323239</v>
      </c>
      <c r="BA233" s="72">
        <f t="shared" si="53"/>
        <v>81.150855052676746</v>
      </c>
      <c r="BB233" s="72">
        <f t="shared" si="66"/>
        <v>-4.2678733294197384</v>
      </c>
      <c r="BC233" s="72">
        <f t="shared" si="67"/>
        <v>-81.150855052676746</v>
      </c>
      <c r="BD233" s="72"/>
      <c r="BE233" s="72"/>
      <c r="BF233" s="56"/>
    </row>
    <row r="234" spans="2:58" s="42" customFormat="1" hidden="1" x14ac:dyDescent="0.3">
      <c r="B234" s="55">
        <v>123</v>
      </c>
      <c r="C234" s="72">
        <f t="shared" si="34"/>
        <v>28840.315031266073</v>
      </c>
      <c r="D234" s="72" t="str">
        <f t="shared" si="54"/>
        <v>181209.043658882j</v>
      </c>
      <c r="E234" s="72">
        <f t="shared" si="35"/>
        <v>0.98669177966235722</v>
      </c>
      <c r="F234" s="72" t="str">
        <f t="shared" si="36"/>
        <v>-0.181209043658882j</v>
      </c>
      <c r="G234" s="72" t="str">
        <f t="shared" si="37"/>
        <v>0.986691779662357-0.181209043658882j</v>
      </c>
      <c r="H234" s="72">
        <f t="shared" si="38"/>
        <v>2.7694998821680424E-2</v>
      </c>
      <c r="I234" s="72">
        <f t="shared" si="39"/>
        <v>-10.406584539403831</v>
      </c>
      <c r="J234" s="72"/>
      <c r="K234" s="72"/>
      <c r="L234" s="72"/>
      <c r="M234" s="72">
        <f t="shared" si="40"/>
        <v>36.363636363636367</v>
      </c>
      <c r="N234" s="72" t="str">
        <f t="shared" si="41"/>
        <v>1+11.9779177858521j</v>
      </c>
      <c r="O234" s="72" t="str">
        <f t="shared" si="42"/>
        <v>-9.83611677624298+0.90604521829441j</v>
      </c>
      <c r="P234" s="72" t="str">
        <f t="shared" si="55"/>
        <v>0.378811371089455-44.2468746993753j</v>
      </c>
      <c r="Q234" s="72"/>
      <c r="R234" s="72"/>
      <c r="S234" s="72"/>
      <c r="T234" s="72">
        <f t="shared" si="43"/>
        <v>24</v>
      </c>
      <c r="U234" s="72" t="str">
        <f t="shared" si="44"/>
        <v>1+0.0181209043658882j</v>
      </c>
      <c r="V234" s="72" t="str">
        <f t="shared" si="45"/>
        <v>-9.83611677624298+0.90604521829441j</v>
      </c>
      <c r="W234" s="72" t="str">
        <f t="shared" si="56"/>
        <v>-2.41541963194807-0.26670902472595j</v>
      </c>
      <c r="X234" s="72"/>
      <c r="Y234" s="72"/>
      <c r="Z234" s="72"/>
      <c r="AA234" s="72" t="str">
        <f t="shared" si="46"/>
        <v>7-0.772588371822897j</v>
      </c>
      <c r="AB234" s="72">
        <f t="shared" si="47"/>
        <v>16.954544691224839</v>
      </c>
      <c r="AC234" s="72">
        <f t="shared" si="48"/>
        <v>-6.2982304718821771</v>
      </c>
      <c r="AD234" s="72"/>
      <c r="AE234" s="72" t="str">
        <f t="shared" si="49"/>
        <v>62499.9999999198-0.0707847826791598j</v>
      </c>
      <c r="AF234" s="72" t="str">
        <f t="shared" si="50"/>
        <v>0.2424242424243+2.07999361408251E-07j</v>
      </c>
      <c r="AG234" s="72">
        <f t="shared" si="57"/>
        <v>-12.308479057713615</v>
      </c>
      <c r="AH234" s="72">
        <f t="shared" si="58"/>
        <v>4.9159627894176189E-5</v>
      </c>
      <c r="AI234" s="72"/>
      <c r="AJ234" s="72"/>
      <c r="AK234" s="72"/>
      <c r="AL234" s="72" t="str">
        <f t="shared" si="51"/>
        <v>-0.515981055370832-2.95155033218367j</v>
      </c>
      <c r="AM234" s="72">
        <f t="shared" si="59"/>
        <v>9.5317407743718334</v>
      </c>
      <c r="AN234" s="72">
        <f t="shared" si="60"/>
        <v>-99.916069385829005</v>
      </c>
      <c r="AO234" s="72"/>
      <c r="AP234" s="72"/>
      <c r="AQ234" s="72"/>
      <c r="AR234" s="72" t="str">
        <f t="shared" si="52"/>
        <v>-4.66745283111409-0.000232564398369717j</v>
      </c>
      <c r="AS234" s="72">
        <f t="shared" si="61"/>
        <v>13.381598764777699</v>
      </c>
      <c r="AT234" s="72">
        <f t="shared" si="62"/>
        <v>-179.99714513269598</v>
      </c>
      <c r="AU234" s="72"/>
      <c r="AV234" s="72"/>
      <c r="AW234" s="72"/>
      <c r="AX234" s="72" t="str">
        <f t="shared" si="63"/>
        <v>-0.252455670658839-1.5399566303426j</v>
      </c>
      <c r="AY234" s="72">
        <f t="shared" si="64"/>
        <v>3.8653468662797996</v>
      </c>
      <c r="AZ234" s="72">
        <f t="shared" si="65"/>
        <v>-99.310076555224825</v>
      </c>
      <c r="BA234" s="72">
        <f t="shared" si="53"/>
        <v>80.689923444775175</v>
      </c>
      <c r="BB234" s="72">
        <f t="shared" si="66"/>
        <v>-3.8653468662797996</v>
      </c>
      <c r="BC234" s="72">
        <f t="shared" si="67"/>
        <v>-80.689923444775175</v>
      </c>
      <c r="BD234" s="72"/>
      <c r="BE234" s="72"/>
      <c r="BF234" s="56"/>
    </row>
    <row r="235" spans="2:58" s="42" customFormat="1" hidden="1" x14ac:dyDescent="0.3">
      <c r="B235" s="55">
        <v>124</v>
      </c>
      <c r="C235" s="72">
        <f t="shared" si="34"/>
        <v>30199.517204020169</v>
      </c>
      <c r="D235" s="72" t="str">
        <f t="shared" si="54"/>
        <v>189749.162780217j</v>
      </c>
      <c r="E235" s="72">
        <f t="shared" si="35"/>
        <v>0.98540782657030535</v>
      </c>
      <c r="F235" s="72" t="str">
        <f t="shared" si="36"/>
        <v>-0.189749162780217j</v>
      </c>
      <c r="G235" s="72" t="str">
        <f t="shared" si="37"/>
        <v>0.985407826570305-0.189749162780217j</v>
      </c>
      <c r="H235" s="72">
        <f t="shared" si="38"/>
        <v>3.0438444891939399E-2</v>
      </c>
      <c r="I235" s="72">
        <f t="shared" si="39"/>
        <v>-10.899412724570547</v>
      </c>
      <c r="J235" s="72"/>
      <c r="K235" s="72"/>
      <c r="L235" s="72"/>
      <c r="M235" s="72">
        <f t="shared" si="40"/>
        <v>36.363636363636367</v>
      </c>
      <c r="N235" s="72" t="str">
        <f t="shared" si="41"/>
        <v>1+12.5424196597723j</v>
      </c>
      <c r="O235" s="72" t="str">
        <f t="shared" si="42"/>
        <v>-10.8815657760118+0.948745813901085j</v>
      </c>
      <c r="P235" s="72" t="str">
        <f t="shared" si="55"/>
        <v>0.310273278357375-41.8867676340167j</v>
      </c>
      <c r="Q235" s="72"/>
      <c r="R235" s="72"/>
      <c r="S235" s="72"/>
      <c r="T235" s="72">
        <f t="shared" si="43"/>
        <v>24</v>
      </c>
      <c r="U235" s="72" t="str">
        <f t="shared" si="44"/>
        <v>1+0.0189749162780217j</v>
      </c>
      <c r="V235" s="72" t="str">
        <f t="shared" si="45"/>
        <v>-10.8815657760118+0.948745813901085j</v>
      </c>
      <c r="W235" s="72" t="str">
        <f t="shared" si="56"/>
        <v>-2.18530381203959-0.232383453493579j</v>
      </c>
      <c r="X235" s="72"/>
      <c r="Y235" s="72"/>
      <c r="Z235" s="72"/>
      <c r="AA235" s="72" t="str">
        <f t="shared" si="46"/>
        <v>7-0.737816167137241j</v>
      </c>
      <c r="AB235" s="72">
        <f t="shared" si="47"/>
        <v>16.949943339847991</v>
      </c>
      <c r="AC235" s="72">
        <f t="shared" si="48"/>
        <v>-6.0168912749153884</v>
      </c>
      <c r="AD235" s="72"/>
      <c r="AE235" s="72" t="str">
        <f t="shared" si="49"/>
        <v>62499.9999999121-0.0741207667109182j</v>
      </c>
      <c r="AF235" s="72" t="str">
        <f t="shared" si="50"/>
        <v>0.242424242424305+2.17802069306935E-07j</v>
      </c>
      <c r="AG235" s="72">
        <f t="shared" si="57"/>
        <v>-12.308479057713129</v>
      </c>
      <c r="AH235" s="72">
        <f t="shared" si="58"/>
        <v>5.1476449779548655E-5</v>
      </c>
      <c r="AI235" s="72"/>
      <c r="AJ235" s="72"/>
      <c r="AK235" s="72"/>
      <c r="AL235" s="72" t="str">
        <f t="shared" si="51"/>
        <v>-0.515850752694724-2.79007353569879j</v>
      </c>
      <c r="AM235" s="72">
        <f t="shared" si="59"/>
        <v>9.0582891428301497</v>
      </c>
      <c r="AN235" s="72">
        <f t="shared" si="60"/>
        <v>-100.47500603929451</v>
      </c>
      <c r="AO235" s="72"/>
      <c r="AP235" s="72"/>
      <c r="AQ235" s="72"/>
      <c r="AR235" s="72" t="str">
        <f t="shared" si="52"/>
        <v>-4.21870443828213-0.0039124334507134j</v>
      </c>
      <c r="AS235" s="72">
        <f t="shared" si="61"/>
        <v>12.503585732249201</v>
      </c>
      <c r="AT235" s="72">
        <f t="shared" si="62"/>
        <v>-179.94686381485957</v>
      </c>
      <c r="AU235" s="72"/>
      <c r="AV235" s="72"/>
      <c r="AW235" s="72"/>
      <c r="AX235" s="72" t="str">
        <f t="shared" si="63"/>
        <v>-0.253346950087513-1.46807840391357j</v>
      </c>
      <c r="AY235" s="72">
        <f t="shared" si="64"/>
        <v>3.4624318915441803</v>
      </c>
      <c r="AZ235" s="72">
        <f t="shared" si="65"/>
        <v>-99.791123439137934</v>
      </c>
      <c r="BA235" s="72">
        <f t="shared" si="53"/>
        <v>80.208876560862066</v>
      </c>
      <c r="BB235" s="72">
        <f t="shared" si="66"/>
        <v>-3.4624318915441803</v>
      </c>
      <c r="BC235" s="72">
        <f t="shared" si="67"/>
        <v>-80.208876560862066</v>
      </c>
      <c r="BD235" s="72"/>
      <c r="BE235" s="72"/>
      <c r="BF235" s="56"/>
    </row>
    <row r="236" spans="2:58" s="42" customFormat="1" hidden="1" x14ac:dyDescent="0.3">
      <c r="B236" s="55">
        <v>125</v>
      </c>
      <c r="C236" s="72">
        <f t="shared" si="34"/>
        <v>31622.776601683825</v>
      </c>
      <c r="D236" s="72" t="str">
        <f t="shared" si="54"/>
        <v>198691.765315922j</v>
      </c>
      <c r="E236" s="72">
        <f t="shared" si="35"/>
        <v>0.98399999999999999</v>
      </c>
      <c r="F236" s="72" t="str">
        <f t="shared" si="36"/>
        <v>-0.198691765315922j</v>
      </c>
      <c r="G236" s="72" t="str">
        <f t="shared" si="37"/>
        <v>0.984-0.198691765315922j</v>
      </c>
      <c r="H236" s="72">
        <f t="shared" si="38"/>
        <v>3.3460914683403301E-2</v>
      </c>
      <c r="I236" s="72">
        <f t="shared" si="39"/>
        <v>-11.415809180439439</v>
      </c>
      <c r="J236" s="72"/>
      <c r="K236" s="72"/>
      <c r="L236" s="72"/>
      <c r="M236" s="72">
        <f t="shared" si="40"/>
        <v>36.363636363636367</v>
      </c>
      <c r="N236" s="72" t="str">
        <f t="shared" si="41"/>
        <v>1+13.1335256873824j</v>
      </c>
      <c r="O236" s="72" t="str">
        <f t="shared" si="42"/>
        <v>-12.0278778094379+0.99345882657961j</v>
      </c>
      <c r="P236" s="72" t="str">
        <f t="shared" si="55"/>
        <v>0.254580798780582-39.6852914777931j</v>
      </c>
      <c r="Q236" s="72"/>
      <c r="R236" s="72"/>
      <c r="S236" s="72"/>
      <c r="T236" s="72">
        <f t="shared" si="43"/>
        <v>24</v>
      </c>
      <c r="U236" s="72" t="str">
        <f t="shared" si="44"/>
        <v>1+0.0198691765315922j</v>
      </c>
      <c r="V236" s="72" t="str">
        <f t="shared" si="45"/>
        <v>-12.0278778094379+0.99345882657961j</v>
      </c>
      <c r="W236" s="72" t="str">
        <f t="shared" si="56"/>
        <v>-1.97859156898529-0.203070694087538j</v>
      </c>
      <c r="X236" s="72"/>
      <c r="Y236" s="72"/>
      <c r="Z236" s="72"/>
      <c r="AA236" s="72" t="str">
        <f t="shared" si="46"/>
        <v>7-0.704608969462818j</v>
      </c>
      <c r="AB236" s="72">
        <f t="shared" si="47"/>
        <v>16.945742602705998</v>
      </c>
      <c r="AC236" s="72">
        <f t="shared" si="48"/>
        <v>-5.7479421115720779</v>
      </c>
      <c r="AD236" s="72"/>
      <c r="AE236" s="72" t="str">
        <f t="shared" si="49"/>
        <v>62499.9999999036-0.0776139708264122j</v>
      </c>
      <c r="AF236" s="72" t="str">
        <f t="shared" si="50"/>
        <v>0.242424242424311+2.28066764595849E-07j</v>
      </c>
      <c r="AG236" s="72">
        <f t="shared" si="57"/>
        <v>-12.308479057712578</v>
      </c>
      <c r="AH236" s="72">
        <f t="shared" si="58"/>
        <v>5.3902460116470342E-5</v>
      </c>
      <c r="AI236" s="72"/>
      <c r="AJ236" s="72"/>
      <c r="AK236" s="72"/>
      <c r="AL236" s="72" t="str">
        <f t="shared" si="51"/>
        <v>-0.515337735248969-2.63931141976697j</v>
      </c>
      <c r="AM236" s="72">
        <f t="shared" si="59"/>
        <v>8.5923065775739129</v>
      </c>
      <c r="AN236" s="72">
        <f t="shared" si="60"/>
        <v>-101.04826229619482</v>
      </c>
      <c r="AO236" s="72"/>
      <c r="AP236" s="72"/>
      <c r="AQ236" s="72"/>
      <c r="AR236" s="72" t="str">
        <f t="shared" si="52"/>
        <v>-3.8163344699043-0.0074658154596714j</v>
      </c>
      <c r="AS236" s="72">
        <f t="shared" si="61"/>
        <v>11.632945220364643</v>
      </c>
      <c r="AT236" s="72">
        <f t="shared" si="62"/>
        <v>-179.887913605541</v>
      </c>
      <c r="AU236" s="72"/>
      <c r="AV236" s="72"/>
      <c r="AW236" s="72"/>
      <c r="AX236" s="72" t="str">
        <f t="shared" si="63"/>
        <v>-0.254126328726073-1.39929263376473j</v>
      </c>
      <c r="AY236" s="72">
        <f t="shared" si="64"/>
        <v>3.0591001704613916</v>
      </c>
      <c r="AZ236" s="72">
        <f t="shared" si="65"/>
        <v>-100.29333125412352</v>
      </c>
      <c r="BA236" s="72">
        <f t="shared" si="53"/>
        <v>79.706668745876485</v>
      </c>
      <c r="BB236" s="72">
        <f t="shared" si="66"/>
        <v>-3.0591001704613916</v>
      </c>
      <c r="BC236" s="72">
        <f t="shared" si="67"/>
        <v>-79.706668745876485</v>
      </c>
      <c r="BD236" s="72"/>
      <c r="BE236" s="72"/>
      <c r="BF236" s="56"/>
    </row>
    <row r="237" spans="2:58" s="42" customFormat="1" hidden="1" x14ac:dyDescent="0.3">
      <c r="B237" s="55">
        <v>126</v>
      </c>
      <c r="C237" s="72">
        <f t="shared" si="34"/>
        <v>33113.112148259133</v>
      </c>
      <c r="D237" s="72" t="str">
        <f t="shared" si="54"/>
        <v>208055.819724932j</v>
      </c>
      <c r="E237" s="72">
        <f t="shared" si="35"/>
        <v>0.98245634886170896</v>
      </c>
      <c r="F237" s="72" t="str">
        <f t="shared" si="36"/>
        <v>-0.208055819724932j</v>
      </c>
      <c r="G237" s="72" t="str">
        <f t="shared" si="37"/>
        <v>0.982456348861709-0.208055819724932j</v>
      </c>
      <c r="H237" s="72">
        <f t="shared" si="38"/>
        <v>3.6792190818468171E-2</v>
      </c>
      <c r="I237" s="72">
        <f t="shared" si="39"/>
        <v>-11.956932531908222</v>
      </c>
      <c r="J237" s="72"/>
      <c r="K237" s="72"/>
      <c r="L237" s="72"/>
      <c r="M237" s="72">
        <f t="shared" si="40"/>
        <v>36.363636363636367</v>
      </c>
      <c r="N237" s="72" t="str">
        <f t="shared" si="41"/>
        <v>1+13.752489683818j</v>
      </c>
      <c r="O237" s="72" t="str">
        <f t="shared" si="42"/>
        <v>-13.2847839600664+1.04027909862466j</v>
      </c>
      <c r="P237" s="72" t="str">
        <f t="shared" si="55"/>
        <v>0.209219830109004-37.6274757981265j</v>
      </c>
      <c r="Q237" s="72"/>
      <c r="R237" s="72"/>
      <c r="S237" s="72"/>
      <c r="T237" s="72">
        <f t="shared" si="43"/>
        <v>24</v>
      </c>
      <c r="U237" s="72" t="str">
        <f t="shared" si="44"/>
        <v>1+0.0208055819724932j</v>
      </c>
      <c r="V237" s="72" t="str">
        <f t="shared" si="45"/>
        <v>-13.2847839600664+1.04027909862466j</v>
      </c>
      <c r="W237" s="72" t="str">
        <f t="shared" si="56"/>
        <v>-1.79264263857935-0.177961692313849j</v>
      </c>
      <c r="X237" s="72"/>
      <c r="Y237" s="72"/>
      <c r="Z237" s="72"/>
      <c r="AA237" s="72" t="str">
        <f t="shared" si="46"/>
        <v>7-0.672896341881194j</v>
      </c>
      <c r="AB237" s="72">
        <f t="shared" si="47"/>
        <v>16.941907939030134</v>
      </c>
      <c r="AC237" s="72">
        <f t="shared" si="48"/>
        <v>-5.4908600167971811</v>
      </c>
      <c r="AD237" s="72"/>
      <c r="AE237" s="72" t="str">
        <f t="shared" si="49"/>
        <v>62499.9999998943-0.0812718045799138j</v>
      </c>
      <c r="AF237" s="72" t="str">
        <f t="shared" si="50"/>
        <v>0.242424242424318+2.38815220069916E-07j</v>
      </c>
      <c r="AG237" s="72">
        <f t="shared" si="57"/>
        <v>-12.308479057711953</v>
      </c>
      <c r="AH237" s="72">
        <f t="shared" si="58"/>
        <v>5.6442804798127466E-5</v>
      </c>
      <c r="AI237" s="72"/>
      <c r="AJ237" s="72"/>
      <c r="AK237" s="72"/>
      <c r="AL237" s="72" t="str">
        <f t="shared" si="51"/>
        <v>-0.51455695303986-2.49823452776169j</v>
      </c>
      <c r="AM237" s="72">
        <f t="shared" si="59"/>
        <v>8.1331036172779321</v>
      </c>
      <c r="AN237" s="72">
        <f t="shared" si="60"/>
        <v>-101.638354432635</v>
      </c>
      <c r="AO237" s="72"/>
      <c r="AP237" s="72"/>
      <c r="AQ237" s="72"/>
      <c r="AR237" s="72" t="str">
        <f t="shared" si="52"/>
        <v>-3.45497678261749-0.0107677232863468j</v>
      </c>
      <c r="AS237" s="72">
        <f t="shared" si="61"/>
        <v>10.768944848594717</v>
      </c>
      <c r="AT237" s="72">
        <f t="shared" si="62"/>
        <v>-179.82143350285116</v>
      </c>
      <c r="AU237" s="72"/>
      <c r="AV237" s="72"/>
      <c r="AW237" s="72"/>
      <c r="AX237" s="72" t="str">
        <f t="shared" si="63"/>
        <v>-0.254799643984701-1.3334560987202j</v>
      </c>
      <c r="AY237" s="72">
        <f t="shared" si="64"/>
        <v>2.6553193931722681</v>
      </c>
      <c r="AZ237" s="72">
        <f t="shared" si="65"/>
        <v>-100.81779692130191</v>
      </c>
      <c r="BA237" s="72">
        <f t="shared" si="53"/>
        <v>79.182203078698095</v>
      </c>
      <c r="BB237" s="72">
        <f t="shared" si="66"/>
        <v>-2.6553193931722681</v>
      </c>
      <c r="BC237" s="72">
        <f t="shared" si="67"/>
        <v>-79.182203078698095</v>
      </c>
      <c r="BD237" s="72"/>
      <c r="BE237" s="72"/>
      <c r="BF237" s="56"/>
    </row>
    <row r="238" spans="2:58" s="42" customFormat="1" hidden="1" x14ac:dyDescent="0.3">
      <c r="B238" s="55">
        <v>127</v>
      </c>
      <c r="C238" s="72">
        <f t="shared" si="34"/>
        <v>34673.68504525318</v>
      </c>
      <c r="D238" s="72" t="str">
        <f t="shared" si="54"/>
        <v>217861.188422107j</v>
      </c>
      <c r="E238" s="72">
        <f t="shared" si="35"/>
        <v>0.98076376904612139</v>
      </c>
      <c r="F238" s="72" t="str">
        <f t="shared" si="36"/>
        <v>-0.217861188422107j</v>
      </c>
      <c r="G238" s="72" t="str">
        <f t="shared" si="37"/>
        <v>0.980763769046121-0.217861188422107j</v>
      </c>
      <c r="H238" s="72">
        <f t="shared" si="38"/>
        <v>4.0465496170932376E-2</v>
      </c>
      <c r="I238" s="72">
        <f t="shared" si="39"/>
        <v>-12.524002384249663</v>
      </c>
      <c r="J238" s="72"/>
      <c r="K238" s="72"/>
      <c r="L238" s="72"/>
      <c r="M238" s="72">
        <f t="shared" si="40"/>
        <v>36.363636363636367</v>
      </c>
      <c r="N238" s="72" t="str">
        <f t="shared" si="41"/>
        <v>1+14.4006245547013j</v>
      </c>
      <c r="O238" s="72" t="str">
        <f t="shared" si="42"/>
        <v>-14.6629541488286+1.08930594211054j</v>
      </c>
      <c r="P238" s="72" t="str">
        <f t="shared" si="55"/>
        <v>0.172194891738405-35.7002754345691j</v>
      </c>
      <c r="Q238" s="72"/>
      <c r="R238" s="72"/>
      <c r="S238" s="72"/>
      <c r="T238" s="72">
        <f t="shared" si="43"/>
        <v>24</v>
      </c>
      <c r="U238" s="72" t="str">
        <f t="shared" si="44"/>
        <v>1+0.0217861188422107j</v>
      </c>
      <c r="V238" s="72" t="str">
        <f t="shared" si="45"/>
        <v>-14.6629541488286+1.08930594211054j</v>
      </c>
      <c r="W238" s="72" t="str">
        <f t="shared" si="56"/>
        <v>-1.62515966791957-0.156391605135002j</v>
      </c>
      <c r="X238" s="72"/>
      <c r="Y238" s="72"/>
      <c r="Z238" s="72"/>
      <c r="AA238" s="72" t="str">
        <f t="shared" si="46"/>
        <v>7-0.642611017657489j</v>
      </c>
      <c r="AB238" s="72">
        <f t="shared" si="47"/>
        <v>16.938407729639714</v>
      </c>
      <c r="AC238" s="72">
        <f t="shared" si="48"/>
        <v>-5.2451411817402418</v>
      </c>
      <c r="AD238" s="72"/>
      <c r="AE238" s="72" t="str">
        <f t="shared" si="49"/>
        <v>62499.9999998841-0.0851020267272278j</v>
      </c>
      <c r="AF238" s="72" t="str">
        <f t="shared" si="50"/>
        <v>0.242424242424325+2.50070234644265E-07j</v>
      </c>
      <c r="AG238" s="72">
        <f t="shared" si="57"/>
        <v>-12.308479057711297</v>
      </c>
      <c r="AH238" s="72">
        <f t="shared" si="58"/>
        <v>5.9102872236179494E-5</v>
      </c>
      <c r="AI238" s="72"/>
      <c r="AJ238" s="72"/>
      <c r="AK238" s="72"/>
      <c r="AL238" s="72" t="str">
        <f t="shared" si="51"/>
        <v>-0.513595479744445-2.36594596105892j</v>
      </c>
      <c r="AM238" s="72">
        <f t="shared" si="59"/>
        <v>7.6800733247403041</v>
      </c>
      <c r="AN238" s="72">
        <f t="shared" si="60"/>
        <v>-102.2476469802325</v>
      </c>
      <c r="AO238" s="72"/>
      <c r="AP238" s="72"/>
      <c r="AQ238" s="72"/>
      <c r="AR238" s="72" t="str">
        <f t="shared" si="52"/>
        <v>-3.12998634326853-0.0137475181290614j</v>
      </c>
      <c r="AS238" s="72">
        <f t="shared" si="61"/>
        <v>9.9109326334791241</v>
      </c>
      <c r="AT238" s="72">
        <f t="shared" si="62"/>
        <v>-179.74834723984932</v>
      </c>
      <c r="AU238" s="72"/>
      <c r="AV238" s="72"/>
      <c r="AW238" s="72"/>
      <c r="AX238" s="72" t="str">
        <f t="shared" si="63"/>
        <v>-0.255371897970268-1.2704315090968j</v>
      </c>
      <c r="AY238" s="72">
        <f t="shared" si="64"/>
        <v>2.2510527713006101</v>
      </c>
      <c r="AZ238" s="72">
        <f t="shared" si="65"/>
        <v>-101.36567131786406</v>
      </c>
      <c r="BA238" s="72">
        <f t="shared" si="53"/>
        <v>78.634328682135944</v>
      </c>
      <c r="BB238" s="72">
        <f t="shared" si="66"/>
        <v>-2.2510527713006101</v>
      </c>
      <c r="BC238" s="72">
        <f t="shared" si="67"/>
        <v>-78.634328682135944</v>
      </c>
      <c r="BD238" s="72"/>
      <c r="BE238" s="72"/>
      <c r="BF238" s="56"/>
    </row>
    <row r="239" spans="2:58" s="42" customFormat="1" hidden="1" x14ac:dyDescent="0.3">
      <c r="B239" s="55">
        <v>128</v>
      </c>
      <c r="C239" s="72">
        <f t="shared" ref="C239:C302" si="68">Fstart*10^(Step*B239)</f>
        <v>36307.805477010152</v>
      </c>
      <c r="D239" s="72" t="str">
        <f t="shared" si="54"/>
        <v>228128.669909085j</v>
      </c>
      <c r="E239" s="72">
        <f t="shared" ref="E239:E302" si="69">(IMPRODUCT(D239,D239))/wn^2 + 1</f>
        <v>0.97890789218309737</v>
      </c>
      <c r="F239" s="72" t="str">
        <f t="shared" ref="F239:F302" si="70">IMDIV(D239,wn*Qn)</f>
        <v>-0.228128669909085j</v>
      </c>
      <c r="G239" s="72" t="str">
        <f t="shared" ref="G239:G302" si="71">IMSUM(E239,F239)</f>
        <v>0.978907892183097-0.228128669909085j</v>
      </c>
      <c r="H239" s="72">
        <f t="shared" ref="H239:H302" si="72">20*LOG(IMABS(G239),10)</f>
        <v>4.4517936481275389E-2</v>
      </c>
      <c r="I239" s="72">
        <f t="shared" ref="I239:I302" si="73">(IMARGUMENT(G239)*(180/PI()))</f>
        <v>-13.118302956365682</v>
      </c>
      <c r="J239" s="72"/>
      <c r="K239" s="72"/>
      <c r="L239" s="72"/>
      <c r="M239" s="72">
        <f t="shared" ref="M239:M302" si="74">Vin/Ro</f>
        <v>36.363636363636367</v>
      </c>
      <c r="N239" s="72" t="str">
        <f t="shared" ref="N239:N302" si="75">IMSUM(1,IMDIV(D239,wz))</f>
        <v>1+15.0793050809905j</v>
      </c>
      <c r="O239" s="72" t="str">
        <f t="shared" ref="O239:O302" si="76">IMSUM((IMPRODUCT(D239,D239))/wo^2 + 1, IMDIV(D239,Qp*wo))</f>
        <v>-16.1740877113811+1.14064334954543j</v>
      </c>
      <c r="P239" s="72" t="str">
        <f t="shared" si="55"/>
        <v>0.141915396114285-33.8922665383449j</v>
      </c>
      <c r="Q239" s="72"/>
      <c r="R239" s="72"/>
      <c r="S239" s="72"/>
      <c r="T239" s="72">
        <f t="shared" ref="T239:T302" si="77">Vin</f>
        <v>24</v>
      </c>
      <c r="U239" s="72" t="str">
        <f t="shared" ref="U239:U302" si="78">IMSUM(1,IMDIV(D239,wesr))</f>
        <v>1+0.0228128669909085j</v>
      </c>
      <c r="V239" s="72" t="str">
        <f t="shared" ref="V239:V302" si="79">IMSUM((IMPRODUCT(D239,D239))/wo^2 + 1, IMDIV(D239,Qp*wo))</f>
        <v>-16.1740877113811+1.14064334954543j</v>
      </c>
      <c r="W239" s="72" t="str">
        <f t="shared" si="56"/>
        <v>-1.47413609117808-0.137811317477927j</v>
      </c>
      <c r="X239" s="72"/>
      <c r="Y239" s="72"/>
      <c r="Z239" s="72"/>
      <c r="AA239" s="72" t="str">
        <f t="shared" ref="AA239:AA302" si="80">IMPRODUCT(gm_EA*10^-6,IMSUM(RCOMP*10^6,IMDIV(1,IMPRODUCT(D239,CCOMP*10^-12))))</f>
        <v>7-0.61368875755859j</v>
      </c>
      <c r="AB239" s="72">
        <f t="shared" ref="AB239:AB302" si="81">20*LOG(IMABS(AA239),10)</f>
        <v>16.935213039270273</v>
      </c>
      <c r="AC239" s="72">
        <f t="shared" ref="AC239:AC302" si="82">(IMARGUMENT(AA239)*(180/PI()))</f>
        <v>-5.0103006379195874</v>
      </c>
      <c r="AD239" s="72"/>
      <c r="AE239" s="72" t="str">
        <f t="shared" ref="AE239:AE302" si="83">IMDIV(Rfb_upper*1000,IMSUM(IMPRODUCT(D239,Rfb_upper*1000,Cff*0.000000000001),1))</f>
        <v>62499.9999998729-0.0891127616830551j</v>
      </c>
      <c r="AF239" s="72" t="str">
        <f t="shared" ref="AF239:AF302" si="84">IMDIV(Rfb_lower*1000,IMSUM(AE239,Rfb_lower*1000))</f>
        <v>0.242424242424333+2.61855681713794E-07j</v>
      </c>
      <c r="AG239" s="72">
        <f t="shared" si="57"/>
        <v>-12.308479057710562</v>
      </c>
      <c r="AH239" s="72">
        <f t="shared" si="58"/>
        <v>6.1888304790303606E-5</v>
      </c>
      <c r="AI239" s="72"/>
      <c r="AJ239" s="72"/>
      <c r="AK239" s="72"/>
      <c r="AL239" s="72" t="str">
        <f t="shared" ref="AL239:AL302" si="85">IMPRODUCT(Fm,Rcsa,P239,G239)</f>
        <v>-0.512519101941482-2.2416602964017j</v>
      </c>
      <c r="AM239" s="72">
        <f t="shared" si="59"/>
        <v>7.2326818008126104</v>
      </c>
      <c r="AN239" s="72">
        <f t="shared" si="60"/>
        <v>-102.87839260055533</v>
      </c>
      <c r="AO239" s="72"/>
      <c r="AP239" s="72"/>
      <c r="AQ239" s="72"/>
      <c r="AR239" s="72" t="str">
        <f t="shared" ref="AR239:AR302" si="86">IMPRODUCT(AF239,Fm,W239,AA239)</f>
        <v>-2.83732522626048-0.0163717400442043j</v>
      </c>
      <c r="AS239" s="72">
        <f t="shared" si="61"/>
        <v>9.0583269799375223</v>
      </c>
      <c r="AT239" s="72">
        <f t="shared" si="62"/>
        <v>-179.66939947915077</v>
      </c>
      <c r="AU239" s="72"/>
      <c r="AV239" s="72"/>
      <c r="AW239" s="72"/>
      <c r="AX239" s="72" t="str">
        <f t="shared" si="63"/>
        <v>-0.255847277592864-1.21008725986178j</v>
      </c>
      <c r="AY239" s="72">
        <f t="shared" si="64"/>
        <v>1.8462585759994043</v>
      </c>
      <c r="AZ239" s="72">
        <f t="shared" si="65"/>
        <v>-101.93816213949354</v>
      </c>
      <c r="BA239" s="72">
        <f t="shared" ref="BA239:BA302" si="87">(IMARGUMENT(IMPRODUCT(-1,AX239))*(180/PI()))</f>
        <v>78.061837860506458</v>
      </c>
      <c r="BB239" s="72">
        <f t="shared" si="66"/>
        <v>-1.8462585759994043</v>
      </c>
      <c r="BC239" s="72">
        <f t="shared" si="67"/>
        <v>-78.061837860506458</v>
      </c>
      <c r="BD239" s="72"/>
      <c r="BE239" s="72"/>
      <c r="BF239" s="56"/>
    </row>
    <row r="240" spans="2:58" s="42" customFormat="1" hidden="1" x14ac:dyDescent="0.3">
      <c r="B240" s="55">
        <v>129</v>
      </c>
      <c r="C240" s="72">
        <f t="shared" si="68"/>
        <v>38018.939632056165</v>
      </c>
      <c r="D240" s="72" t="str">
        <f t="shared" ref="D240:D303" si="88">COMPLEX(0,2*PI()*C240,"j")</f>
        <v>238880.042890683j</v>
      </c>
      <c r="E240" s="72">
        <f t="shared" si="69"/>
        <v>0.97687296366806509</v>
      </c>
      <c r="F240" s="72" t="str">
        <f t="shared" si="70"/>
        <v>-0.238880042890683j</v>
      </c>
      <c r="G240" s="72" t="str">
        <f t="shared" si="71"/>
        <v>0.976872963668065-0.238880042890683j</v>
      </c>
      <c r="H240" s="72">
        <f t="shared" si="72"/>
        <v>4.8991006776913648E-2</v>
      </c>
      <c r="I240" s="72">
        <f t="shared" si="73"/>
        <v>-13.741186950133629</v>
      </c>
      <c r="J240" s="72"/>
      <c r="K240" s="72"/>
      <c r="L240" s="72"/>
      <c r="M240" s="72">
        <f t="shared" si="74"/>
        <v>36.363636363636367</v>
      </c>
      <c r="N240" s="72" t="str">
        <f t="shared" si="75"/>
        <v>1+15.7899708350741j</v>
      </c>
      <c r="O240" s="72" t="str">
        <f t="shared" si="76"/>
        <v>-17.83101271418+1.19440021445342j</v>
      </c>
      <c r="P240" s="72" t="str">
        <f t="shared" ref="P240:P303" si="89">IMPRODUCT(M240,IMDIV(N240,O240))</f>
        <v>0.117108587580142-32.1933976672248j</v>
      </c>
      <c r="Q240" s="72"/>
      <c r="R240" s="72"/>
      <c r="S240" s="72"/>
      <c r="T240" s="72">
        <f t="shared" si="77"/>
        <v>24</v>
      </c>
      <c r="U240" s="72" t="str">
        <f t="shared" si="78"/>
        <v>1+0.0238880042890683j</v>
      </c>
      <c r="V240" s="72" t="str">
        <f t="shared" si="79"/>
        <v>-17.83101271418+1.19440021445342j</v>
      </c>
      <c r="W240" s="72" t="str">
        <f t="shared" ref="W240:W303" si="90">IMPRODUCT(T240,IMDIV(U240,V240))</f>
        <v>-1.33781317009011-0.121765178175508j</v>
      </c>
      <c r="X240" s="72"/>
      <c r="Y240" s="72"/>
      <c r="Z240" s="72"/>
      <c r="AA240" s="72" t="str">
        <f t="shared" si="80"/>
        <v>7-0.58606821359316j</v>
      </c>
      <c r="AB240" s="72">
        <f t="shared" si="81"/>
        <v>16.932297396644579</v>
      </c>
      <c r="AC240" s="72">
        <f t="shared" si="82"/>
        <v>-4.7858718889337339</v>
      </c>
      <c r="AD240" s="72"/>
      <c r="AE240" s="72" t="str">
        <f t="shared" si="83"/>
        <v>62499.9999998607-0.0933125167539651j</v>
      </c>
      <c r="AF240" s="72" t="str">
        <f t="shared" si="84"/>
        <v>0.242424242424342+2.74196559791841E-07j</v>
      </c>
      <c r="AG240" s="72">
        <f t="shared" ref="AG240:AG303" si="91">20*LOG(IMABS(AF240),10)</f>
        <v>-12.308479057709755</v>
      </c>
      <c r="AH240" s="72">
        <f t="shared" ref="AH240:AH303" si="92">(IMARGUMENT(AF240)*(180/PI()))</f>
        <v>6.4805010736396676E-5</v>
      </c>
      <c r="AI240" s="72"/>
      <c r="AJ240" s="72"/>
      <c r="AK240" s="72"/>
      <c r="AL240" s="72" t="str">
        <f t="shared" si="85"/>
        <v>-0.511377300170308-2.12468634185516j</v>
      </c>
      <c r="AM240" s="72">
        <f t="shared" ref="AM240:AM303" si="93">20*LOG(IMABS(AL240),10)</f>
        <v>6.7904602157095004</v>
      </c>
      <c r="AN240" s="72">
        <f t="shared" ref="AN240:AN303" si="94">(IMARGUMENT(AL240)*(180/PI()))</f>
        <v>-103.53276538846413</v>
      </c>
      <c r="AO240" s="72"/>
      <c r="AP240" s="72"/>
      <c r="AQ240" s="72"/>
      <c r="AR240" s="72" t="str">
        <f t="shared" si="86"/>
        <v>-2.5734694946801-0.0186319487084595j</v>
      </c>
      <c r="AS240" s="72">
        <f t="shared" ref="AS240:AS303" si="95">20*LOG(IMABS(AR240),10)</f>
        <v>8.2106081332817773</v>
      </c>
      <c r="AT240" s="72">
        <f t="shared" ref="AT240:AT303" si="96">(IMARGUMENT(AR240)*(180/PI()))</f>
        <v>-179.58518514583358</v>
      </c>
      <c r="AU240" s="72"/>
      <c r="AV240" s="72"/>
      <c r="AW240" s="72"/>
      <c r="AX240" s="72" t="str">
        <f t="shared" ref="AX240:AX303" si="97">IMDIV(AR240,IMSUM(1,AL240))</f>
        <v>-0.256229169297497-1.15229719228352j</v>
      </c>
      <c r="AY240" s="72">
        <f t="shared" ref="AY240:AY303" si="98">20*LOG(IMABS(AX240),10)</f>
        <v>1.440889609217304</v>
      </c>
      <c r="AZ240" s="72">
        <f t="shared" ref="AZ240:AZ303" si="99">(IMARGUMENT(AX240)*(180/PI()))</f>
        <v>-102.5365369332381</v>
      </c>
      <c r="BA240" s="72">
        <f t="shared" si="87"/>
        <v>77.463463066761904</v>
      </c>
      <c r="BB240" s="72">
        <f t="shared" ref="BB240:BB303" si="100">0-AY240</f>
        <v>-1.440889609217304</v>
      </c>
      <c r="BC240" s="72">
        <f t="shared" ref="BC240:BC303" si="101">-BA240</f>
        <v>-77.463463066761904</v>
      </c>
      <c r="BD240" s="72"/>
      <c r="BE240" s="72"/>
      <c r="BF240" s="56"/>
    </row>
    <row r="241" spans="2:58" s="42" customFormat="1" hidden="1" x14ac:dyDescent="0.3">
      <c r="B241" s="55">
        <v>130</v>
      </c>
      <c r="C241" s="72">
        <f t="shared" si="68"/>
        <v>39810.717055349764</v>
      </c>
      <c r="D241" s="72" t="str">
        <f t="shared" si="88"/>
        <v>250138.112470457j</v>
      </c>
      <c r="E241" s="72">
        <f t="shared" si="69"/>
        <v>0.97464170892062219</v>
      </c>
      <c r="F241" s="72" t="str">
        <f t="shared" si="70"/>
        <v>-0.250138112470457j</v>
      </c>
      <c r="G241" s="72" t="str">
        <f t="shared" si="71"/>
        <v>0.974641708920622-0.250138112470457j</v>
      </c>
      <c r="H241" s="72">
        <f t="shared" si="72"/>
        <v>5.3931171598235503E-2</v>
      </c>
      <c r="I241" s="72">
        <f t="shared" si="73"/>
        <v>-14.394079664411857</v>
      </c>
      <c r="J241" s="72"/>
      <c r="K241" s="72"/>
      <c r="L241" s="72"/>
      <c r="M241" s="72">
        <f t="shared" si="74"/>
        <v>36.363636363636367</v>
      </c>
      <c r="N241" s="72" t="str">
        <f t="shared" si="75"/>
        <v>1+16.5341292342972j</v>
      </c>
      <c r="O241" s="72" t="str">
        <f t="shared" si="76"/>
        <v>-19.6477948523934+1.25069056235229j</v>
      </c>
      <c r="P241" s="72" t="str">
        <f t="shared" si="89"/>
        <v>0.0967524489055982-30.5947848197019j</v>
      </c>
      <c r="Q241" s="72"/>
      <c r="R241" s="72"/>
      <c r="S241" s="72"/>
      <c r="T241" s="72">
        <f t="shared" si="77"/>
        <v>24</v>
      </c>
      <c r="U241" s="72" t="str">
        <f t="shared" si="78"/>
        <v>1+0.0250138112470457j</v>
      </c>
      <c r="V241" s="72" t="str">
        <f t="shared" si="79"/>
        <v>-19.6477948523934+1.25069056235229j</v>
      </c>
      <c r="W241" s="72" t="str">
        <f t="shared" si="90"/>
        <v>-1.21464438390958-0.107873466382455j</v>
      </c>
      <c r="X241" s="72"/>
      <c r="Y241" s="72"/>
      <c r="Z241" s="72"/>
      <c r="AA241" s="72" t="str">
        <f t="shared" si="80"/>
        <v>7-0.559690798884297j</v>
      </c>
      <c r="AB241" s="72">
        <f t="shared" si="81"/>
        <v>16.929636591236342</v>
      </c>
      <c r="AC241" s="72">
        <f t="shared" si="82"/>
        <v>-4.5714064999155566</v>
      </c>
      <c r="AD241" s="72"/>
      <c r="AE241" s="72" t="str">
        <f t="shared" si="83"/>
        <v>62499.9999998472-0.0977102001835337j</v>
      </c>
      <c r="AF241" s="72" t="str">
        <f t="shared" si="84"/>
        <v>0.242424242424351+2.87119045535379E-07j</v>
      </c>
      <c r="AG241" s="72">
        <f t="shared" si="91"/>
        <v>-12.308479057708897</v>
      </c>
      <c r="AH241" s="72">
        <f t="shared" si="92"/>
        <v>6.7859176798819957E-5</v>
      </c>
      <c r="AI241" s="72"/>
      <c r="AJ241" s="72"/>
      <c r="AK241" s="72"/>
      <c r="AL241" s="72" t="str">
        <f t="shared" si="85"/>
        <v>-0.510207035901508-2.01441295140834j</v>
      </c>
      <c r="AM241" s="72">
        <f t="shared" si="93"/>
        <v>6.3529981213314439</v>
      </c>
      <c r="AN241" s="72">
        <f t="shared" si="94"/>
        <v>-104.21288902904608</v>
      </c>
      <c r="AO241" s="72"/>
      <c r="AP241" s="72"/>
      <c r="AQ241" s="72"/>
      <c r="AR241" s="72" t="str">
        <f t="shared" si="86"/>
        <v>-2.33533265039433-0.0205361238214584j</v>
      </c>
      <c r="AS241" s="72">
        <f t="shared" si="95"/>
        <v>7.3673108454762684</v>
      </c>
      <c r="AT241" s="72">
        <f t="shared" si="96"/>
        <v>-179.49617332046816</v>
      </c>
      <c r="AU241" s="72"/>
      <c r="AV241" s="72"/>
      <c r="AW241" s="72"/>
      <c r="AX241" s="72" t="str">
        <f t="shared" si="97"/>
        <v>-0.256520167989636-1.09694036439687j</v>
      </c>
      <c r="AY241" s="72">
        <f t="shared" si="98"/>
        <v>1.0348925987646327</v>
      </c>
      <c r="AZ241" s="72">
        <f t="shared" si="99"/>
        <v>-103.16212629583697</v>
      </c>
      <c r="BA241" s="72">
        <f t="shared" si="87"/>
        <v>76.83787370416303</v>
      </c>
      <c r="BB241" s="72">
        <f t="shared" si="100"/>
        <v>-1.0348925987646327</v>
      </c>
      <c r="BC241" s="72">
        <f t="shared" si="101"/>
        <v>-76.83787370416303</v>
      </c>
      <c r="BD241" s="72"/>
      <c r="BE241" s="72"/>
      <c r="BF241" s="56"/>
    </row>
    <row r="242" spans="2:58" s="42" customFormat="1" hidden="1" x14ac:dyDescent="0.3">
      <c r="B242" s="55">
        <v>131</v>
      </c>
      <c r="C242" s="72">
        <f t="shared" si="68"/>
        <v>41686.938347033574</v>
      </c>
      <c r="D242" s="72" t="str">
        <f t="shared" si="88"/>
        <v>261926.758523383j</v>
      </c>
      <c r="E242" s="72">
        <f t="shared" si="69"/>
        <v>0.97219518674000982</v>
      </c>
      <c r="F242" s="72" t="str">
        <f t="shared" si="70"/>
        <v>-0.261926758523383j</v>
      </c>
      <c r="G242" s="72" t="str">
        <f t="shared" si="71"/>
        <v>0.97219518674001-0.261926758523383j</v>
      </c>
      <c r="H242" s="72">
        <f t="shared" si="72"/>
        <v>5.9390530633325368E-2</v>
      </c>
      <c r="I242" s="72">
        <f t="shared" si="73"/>
        <v>-15.078483359218767</v>
      </c>
      <c r="J242" s="72"/>
      <c r="K242" s="72"/>
      <c r="L242" s="72"/>
      <c r="M242" s="72">
        <f t="shared" si="74"/>
        <v>36.363636363636367</v>
      </c>
      <c r="N242" s="72" t="str">
        <f t="shared" si="75"/>
        <v>1+17.3133587383956j</v>
      </c>
      <c r="O242" s="72" t="str">
        <f t="shared" si="76"/>
        <v>-21.639856854087+1.30963379261692j</v>
      </c>
      <c r="P242" s="72" t="str">
        <f t="shared" si="89"/>
        <v>0.0800236761797244-29.0885417556163j</v>
      </c>
      <c r="Q242" s="72"/>
      <c r="R242" s="72"/>
      <c r="S242" s="72"/>
      <c r="T242" s="72">
        <f t="shared" si="77"/>
        <v>24</v>
      </c>
      <c r="U242" s="72" t="str">
        <f t="shared" si="78"/>
        <v>1+0.0261926758523383j</v>
      </c>
      <c r="V242" s="72" t="str">
        <f t="shared" si="79"/>
        <v>-21.639856854087+1.30963379261692j</v>
      </c>
      <c r="W242" s="72" t="str">
        <f t="shared" si="90"/>
        <v>-1.10326574863177-0.095818486281229j</v>
      </c>
      <c r="X242" s="72"/>
      <c r="Y242" s="72"/>
      <c r="Z242" s="72"/>
      <c r="AA242" s="72" t="str">
        <f t="shared" si="80"/>
        <v>7-0.534500563398915j</v>
      </c>
      <c r="AB242" s="72">
        <f t="shared" si="81"/>
        <v>16.927208485688308</v>
      </c>
      <c r="AC242" s="72">
        <f t="shared" si="82"/>
        <v>-4.3664736536085806</v>
      </c>
      <c r="AD242" s="72"/>
      <c r="AE242" s="72" t="str">
        <f t="shared" si="83"/>
        <v>62499.9999998325-0.102315140047922j</v>
      </c>
      <c r="AF242" s="72" t="str">
        <f t="shared" si="84"/>
        <v>0.242424242424362+3.00650549269216E-07j</v>
      </c>
      <c r="AG242" s="72">
        <f t="shared" si="91"/>
        <v>-12.308479057707913</v>
      </c>
      <c r="AH242" s="72">
        <f t="shared" si="92"/>
        <v>7.1057281273269901E-5</v>
      </c>
      <c r="AI242" s="72"/>
      <c r="AJ242" s="72"/>
      <c r="AK242" s="72"/>
      <c r="AL242" s="72" t="str">
        <f t="shared" si="85"/>
        <v>-0.50903564531041-1.91029729226869j</v>
      </c>
      <c r="AM242" s="72">
        <f t="shared" si="93"/>
        <v>5.9199378569640579</v>
      </c>
      <c r="AN242" s="72">
        <f t="shared" si="94"/>
        <v>-104.92086090505796</v>
      </c>
      <c r="AO242" s="72"/>
      <c r="AP242" s="72"/>
      <c r="AQ242" s="72"/>
      <c r="AR242" s="72" t="str">
        <f t="shared" si="86"/>
        <v>-2.12020232040859-0.022102603916248j</v>
      </c>
      <c r="AS242" s="72">
        <f t="shared" si="95"/>
        <v>6.5280180562953829</v>
      </c>
      <c r="AT242" s="72">
        <f t="shared" si="96"/>
        <v>-179.40272678869138</v>
      </c>
      <c r="AU242" s="72"/>
      <c r="AV242" s="72"/>
      <c r="AW242" s="72"/>
      <c r="AX242" s="72" t="str">
        <f t="shared" si="97"/>
        <v>-0.256722079726535-1.04390083065699j</v>
      </c>
      <c r="AY242" s="72">
        <f t="shared" si="98"/>
        <v>0.6282075064070286</v>
      </c>
      <c r="AZ242" s="72">
        <f t="shared" si="99"/>
        <v>-103.81632722825114</v>
      </c>
      <c r="BA242" s="72">
        <f t="shared" si="87"/>
        <v>76.18367277174886</v>
      </c>
      <c r="BB242" s="72">
        <f t="shared" si="100"/>
        <v>-0.6282075064070286</v>
      </c>
      <c r="BC242" s="72">
        <f t="shared" si="101"/>
        <v>-76.18367277174886</v>
      </c>
      <c r="BD242" s="72"/>
      <c r="BE242" s="72"/>
      <c r="BF242" s="56"/>
    </row>
    <row r="243" spans="2:58" s="42" customFormat="1" hidden="1" x14ac:dyDescent="0.3">
      <c r="B243" s="55">
        <v>132</v>
      </c>
      <c r="C243" s="72">
        <f t="shared" si="68"/>
        <v>43651.58322401662</v>
      </c>
      <c r="D243" s="72" t="str">
        <f t="shared" si="88"/>
        <v>274270.986348268j</v>
      </c>
      <c r="E243" s="72">
        <f t="shared" si="69"/>
        <v>0.96951262851258802</v>
      </c>
      <c r="F243" s="72" t="str">
        <f t="shared" si="70"/>
        <v>-0.274270986348268j</v>
      </c>
      <c r="G243" s="72" t="str">
        <f t="shared" si="71"/>
        <v>0.969512628512588-0.274270986348268j</v>
      </c>
      <c r="H243" s="72">
        <f t="shared" si="72"/>
        <v>6.5427583204041406E-2</v>
      </c>
      <c r="I243" s="72">
        <f t="shared" si="73"/>
        <v>-15.795981871138268</v>
      </c>
      <c r="J243" s="72"/>
      <c r="K243" s="72"/>
      <c r="L243" s="72"/>
      <c r="M243" s="72">
        <f t="shared" si="74"/>
        <v>36.363636363636367</v>
      </c>
      <c r="N243" s="72" t="str">
        <f t="shared" si="75"/>
        <v>1+18.1293121976205j</v>
      </c>
      <c r="O243" s="72" t="str">
        <f t="shared" si="76"/>
        <v>-23.8241094043091+1.37135493174134j</v>
      </c>
      <c r="P243" s="72" t="str">
        <f t="shared" si="89"/>
        <v>0.0662571078068269-27.6676388224751j</v>
      </c>
      <c r="Q243" s="72"/>
      <c r="R243" s="72"/>
      <c r="S243" s="72"/>
      <c r="T243" s="72">
        <f t="shared" si="77"/>
        <v>24</v>
      </c>
      <c r="U243" s="72" t="str">
        <f t="shared" si="78"/>
        <v>1+0.0274270986348268j</v>
      </c>
      <c r="V243" s="72" t="str">
        <f t="shared" si="79"/>
        <v>-23.8241094043091+1.37135493174134j</v>
      </c>
      <c r="W243" s="72" t="str">
        <f t="shared" si="90"/>
        <v>-1.00247094757542-0.0853334666416997j</v>
      </c>
      <c r="X243" s="72"/>
      <c r="Y243" s="72"/>
      <c r="Z243" s="72"/>
      <c r="AA243" s="72" t="str">
        <f t="shared" si="80"/>
        <v>7-0.510444075270247j</v>
      </c>
      <c r="AB243" s="72">
        <f t="shared" si="81"/>
        <v>16.924992842869191</v>
      </c>
      <c r="AC243" s="72">
        <f t="shared" si="82"/>
        <v>-4.1706596807664917</v>
      </c>
      <c r="AD243" s="72"/>
      <c r="AE243" s="72" t="str">
        <f t="shared" si="83"/>
        <v>62499.9999998162-0.107137104041977j</v>
      </c>
      <c r="AF243" s="72" t="str">
        <f t="shared" si="84"/>
        <v>0.242424242424374+3.14819773126975E-07j</v>
      </c>
      <c r="AG243" s="72">
        <f t="shared" si="91"/>
        <v>-12.308479057706839</v>
      </c>
      <c r="AH243" s="72">
        <f t="shared" si="92"/>
        <v>7.4406107768115048E-5</v>
      </c>
      <c r="AI243" s="72"/>
      <c r="AJ243" s="72"/>
      <c r="AK243" s="72"/>
      <c r="AL243" s="72" t="str">
        <f t="shared" si="85"/>
        <v>-0.50788306037388-1.81185509082322j</v>
      </c>
      <c r="AM243" s="72">
        <f t="shared" si="93"/>
        <v>5.4909698997763297</v>
      </c>
      <c r="AN243" s="72">
        <f t="shared" si="94"/>
        <v>-105.65877300385839</v>
      </c>
      <c r="AO243" s="72"/>
      <c r="AP243" s="72"/>
      <c r="AQ243" s="72"/>
      <c r="AR243" s="72" t="str">
        <f t="shared" si="86"/>
        <v>-1.92568758662752-0.0233558400327732j</v>
      </c>
      <c r="AS243" s="72">
        <f t="shared" si="95"/>
        <v>5.6923554272347578</v>
      </c>
      <c r="AT243" s="72">
        <f t="shared" si="96"/>
        <v>-179.30511809964881</v>
      </c>
      <c r="AU243" s="72"/>
      <c r="AV243" s="72"/>
      <c r="AW243" s="72"/>
      <c r="AX243" s="72" t="str">
        <f t="shared" si="97"/>
        <v>-0.256835917741341-0.99306743122877j</v>
      </c>
      <c r="AY243" s="72">
        <f t="shared" si="98"/>
        <v>0.22076673667754965</v>
      </c>
      <c r="AZ243" s="72">
        <f t="shared" si="99"/>
        <v>-104.50060663134579</v>
      </c>
      <c r="BA243" s="72">
        <f t="shared" si="87"/>
        <v>75.499393368654196</v>
      </c>
      <c r="BB243" s="72">
        <f t="shared" si="100"/>
        <v>-0.22076673667754965</v>
      </c>
      <c r="BC243" s="72">
        <f t="shared" si="101"/>
        <v>-75.499393368654196</v>
      </c>
      <c r="BD243" s="72"/>
      <c r="BE243" s="72"/>
      <c r="BF243" s="56"/>
    </row>
    <row r="244" spans="2:58" s="42" customFormat="1" hidden="1" x14ac:dyDescent="0.3">
      <c r="B244" s="55">
        <v>133</v>
      </c>
      <c r="C244" s="72">
        <f t="shared" si="68"/>
        <v>45708.818961487559</v>
      </c>
      <c r="D244" s="72" t="str">
        <f t="shared" si="88"/>
        <v>287196.97970735j</v>
      </c>
      <c r="E244" s="72">
        <f t="shared" si="69"/>
        <v>0.96657126190633536</v>
      </c>
      <c r="F244" s="72" t="str">
        <f t="shared" si="70"/>
        <v>-0.28719697970735j</v>
      </c>
      <c r="G244" s="72" t="str">
        <f t="shared" si="71"/>
        <v>0.966571261906335-0.28719697970735j</v>
      </c>
      <c r="H244" s="72">
        <f t="shared" si="72"/>
        <v>7.2108107146442738E-2</v>
      </c>
      <c r="I244" s="72">
        <f t="shared" si="73"/>
        <v>-16.54824547469541</v>
      </c>
      <c r="J244" s="72"/>
      <c r="K244" s="72"/>
      <c r="L244" s="72"/>
      <c r="M244" s="72">
        <f t="shared" si="74"/>
        <v>36.363636363636367</v>
      </c>
      <c r="N244" s="72" t="str">
        <f t="shared" si="75"/>
        <v>1+18.9837203586558j</v>
      </c>
      <c r="O244" s="72" t="str">
        <f t="shared" si="76"/>
        <v>-26.2190947004979+1.43598489853675j</v>
      </c>
      <c r="P244" s="72" t="str">
        <f t="shared" si="89"/>
        <v>0.0549139193392666-26.3257849394442j</v>
      </c>
      <c r="Q244" s="72"/>
      <c r="R244" s="72"/>
      <c r="S244" s="72"/>
      <c r="T244" s="72">
        <f t="shared" si="77"/>
        <v>24</v>
      </c>
      <c r="U244" s="72" t="str">
        <f t="shared" si="78"/>
        <v>1+0.028719697970735j</v>
      </c>
      <c r="V244" s="72" t="str">
        <f t="shared" si="79"/>
        <v>-26.2190947004979+1.43598489853675j</v>
      </c>
      <c r="W244" s="72" t="str">
        <f t="shared" si="90"/>
        <v>-0.911190388135786-0.0761936447910434j</v>
      </c>
      <c r="X244" s="72"/>
      <c r="Y244" s="72"/>
      <c r="Z244" s="72"/>
      <c r="AA244" s="72" t="str">
        <f t="shared" si="80"/>
        <v>7-0.487470307461654j</v>
      </c>
      <c r="AB244" s="72">
        <f t="shared" si="81"/>
        <v>16.922971166585548</v>
      </c>
      <c r="AC244" s="72">
        <f t="shared" si="82"/>
        <v>-3.983567571528126</v>
      </c>
      <c r="AD244" s="72"/>
      <c r="AE244" s="72" t="str">
        <f t="shared" si="83"/>
        <v>62499.9999997986-0.112186320197822j</v>
      </c>
      <c r="AF244" s="72" t="str">
        <f t="shared" si="84"/>
        <v>0.242424242424386+3.29656771932157E-07j</v>
      </c>
      <c r="AG244" s="72">
        <f t="shared" si="91"/>
        <v>-12.308479057705702</v>
      </c>
      <c r="AH244" s="72">
        <f t="shared" si="92"/>
        <v>7.7912759593335573E-5</v>
      </c>
      <c r="AI244" s="72"/>
      <c r="AJ244" s="72"/>
      <c r="AK244" s="72"/>
      <c r="AL244" s="72" t="str">
        <f t="shared" si="85"/>
        <v>-0.506763520203711-1.71865248399258j</v>
      </c>
      <c r="AM244" s="72">
        <f t="shared" si="93"/>
        <v>5.0658290431942419</v>
      </c>
      <c r="AN244" s="72">
        <f t="shared" si="94"/>
        <v>-106.42873028232648</v>
      </c>
      <c r="AO244" s="72"/>
      <c r="AP244" s="72"/>
      <c r="AQ244" s="72"/>
      <c r="AR244" s="72" t="str">
        <f t="shared" si="86"/>
        <v>-1.74967492776571-0.0243234487796506j</v>
      </c>
      <c r="AS244" s="72">
        <f t="shared" si="95"/>
        <v>4.8599865955821651</v>
      </c>
      <c r="AT244" s="72">
        <f t="shared" si="96"/>
        <v>-179.20354280090035</v>
      </c>
      <c r="AU244" s="72"/>
      <c r="AV244" s="72"/>
      <c r="AW244" s="72"/>
      <c r="AX244" s="72" t="str">
        <f t="shared" si="97"/>
        <v>-0.256861891357713-0.944333591458983j</v>
      </c>
      <c r="AY244" s="72">
        <f t="shared" si="98"/>
        <v>-0.18750576762448321</v>
      </c>
      <c r="AZ244" s="72">
        <f t="shared" si="99"/>
        <v>-105.2165049199068</v>
      </c>
      <c r="BA244" s="72">
        <f t="shared" si="87"/>
        <v>74.783495080093203</v>
      </c>
      <c r="BB244" s="72">
        <f t="shared" si="100"/>
        <v>0.18750576762448321</v>
      </c>
      <c r="BC244" s="72">
        <f t="shared" si="101"/>
        <v>-74.783495080093203</v>
      </c>
      <c r="BD244" s="72"/>
      <c r="BE244" s="72"/>
      <c r="BF244" s="56"/>
    </row>
    <row r="245" spans="2:58" s="42" customFormat="1" hidden="1" x14ac:dyDescent="0.3">
      <c r="B245" s="55">
        <v>134</v>
      </c>
      <c r="C245" s="72">
        <f t="shared" si="68"/>
        <v>47863.009232263888</v>
      </c>
      <c r="D245" s="72" t="str">
        <f t="shared" si="88"/>
        <v>300732.156365561j</v>
      </c>
      <c r="E245" s="72">
        <f t="shared" si="69"/>
        <v>0.96334611755571564</v>
      </c>
      <c r="F245" s="72" t="str">
        <f t="shared" si="70"/>
        <v>-0.300732156365561j</v>
      </c>
      <c r="G245" s="72" t="str">
        <f t="shared" si="71"/>
        <v>0.963346117555716-0.300732156365561j</v>
      </c>
      <c r="H245" s="72">
        <f t="shared" si="72"/>
        <v>7.9506170011430732E-2</v>
      </c>
      <c r="I245" s="72">
        <f t="shared" si="73"/>
        <v>-17.337035975742005</v>
      </c>
      <c r="J245" s="72"/>
      <c r="K245" s="72"/>
      <c r="L245" s="72"/>
      <c r="M245" s="72">
        <f t="shared" si="74"/>
        <v>36.363636363636367</v>
      </c>
      <c r="N245" s="72" t="str">
        <f t="shared" si="75"/>
        <v>1+19.8783955357636j</v>
      </c>
      <c r="O245" s="72" t="str">
        <f t="shared" si="76"/>
        <v>-28.8451438578525+1.50366078182781j</v>
      </c>
      <c r="P245" s="72" t="str">
        <f t="shared" si="89"/>
        <v>0.0455565691745033-25.0573284948917j</v>
      </c>
      <c r="Q245" s="72"/>
      <c r="R245" s="72"/>
      <c r="S245" s="72"/>
      <c r="T245" s="72">
        <f t="shared" si="77"/>
        <v>24</v>
      </c>
      <c r="U245" s="72" t="str">
        <f t="shared" si="78"/>
        <v>1+0.0300732156365561j</v>
      </c>
      <c r="V245" s="72" t="str">
        <f t="shared" si="79"/>
        <v>-28.8451438578525+1.50366078182781j</v>
      </c>
      <c r="W245" s="72" t="str">
        <f t="shared" si="90"/>
        <v>-0.828473479753694-0.0682090637253586j</v>
      </c>
      <c r="X245" s="72"/>
      <c r="Y245" s="72"/>
      <c r="Z245" s="72"/>
      <c r="AA245" s="72" t="str">
        <f t="shared" si="80"/>
        <v>7-0.465530529531469j</v>
      </c>
      <c r="AB245" s="72">
        <f t="shared" si="81"/>
        <v>16.921126555002378</v>
      </c>
      <c r="AC245" s="72">
        <f t="shared" si="82"/>
        <v>-3.8048164734920675</v>
      </c>
      <c r="AD245" s="72"/>
      <c r="AE245" s="72" t="str">
        <f t="shared" si="83"/>
        <v>62499.9999997792-0.117473498579882j</v>
      </c>
      <c r="AF245" s="72" t="str">
        <f t="shared" si="84"/>
        <v>0.2424242424244+3.45193016948459E-07j</v>
      </c>
      <c r="AG245" s="72">
        <f t="shared" si="91"/>
        <v>-12.308479057704425</v>
      </c>
      <c r="AH245" s="72">
        <f t="shared" si="92"/>
        <v>8.1584674827597038E-5</v>
      </c>
      <c r="AI245" s="72"/>
      <c r="AJ245" s="72"/>
      <c r="AK245" s="72"/>
      <c r="AL245" s="72" t="str">
        <f t="shared" si="85"/>
        <v>-0.505686893871527-1.63029918018307j</v>
      </c>
      <c r="AM245" s="72">
        <f t="shared" si="93"/>
        <v>4.6442913122088161</v>
      </c>
      <c r="AN245" s="72">
        <f t="shared" si="94"/>
        <v>-107.23286699909475</v>
      </c>
      <c r="AO245" s="72"/>
      <c r="AP245" s="72"/>
      <c r="AQ245" s="72"/>
      <c r="AR245" s="72" t="str">
        <f t="shared" si="86"/>
        <v>-1.59029117158411-0.025034195816189j</v>
      </c>
      <c r="AS245" s="72">
        <f t="shared" si="95"/>
        <v>4.0306090396588985</v>
      </c>
      <c r="AT245" s="72">
        <f t="shared" si="96"/>
        <v>-179.09813037641851</v>
      </c>
      <c r="AU245" s="72"/>
      <c r="AV245" s="72"/>
      <c r="AW245" s="72"/>
      <c r="AX245" s="72" t="str">
        <f t="shared" si="97"/>
        <v>-0.256799387343647-0.897597132208617j</v>
      </c>
      <c r="AY245" s="72">
        <f t="shared" si="98"/>
        <v>-0.59669555920085149</v>
      </c>
      <c r="AZ245" s="72">
        <f t="shared" si="99"/>
        <v>-105.96563972192959</v>
      </c>
      <c r="BA245" s="72">
        <f t="shared" si="87"/>
        <v>74.034360278070409</v>
      </c>
      <c r="BB245" s="72">
        <f t="shared" si="100"/>
        <v>0.59669555920085149</v>
      </c>
      <c r="BC245" s="72">
        <f t="shared" si="101"/>
        <v>-74.034360278070409</v>
      </c>
      <c r="BD245" s="72"/>
      <c r="BE245" s="72"/>
      <c r="BF245" s="56"/>
    </row>
    <row r="246" spans="2:58" s="42" customFormat="1" hidden="1" x14ac:dyDescent="0.3">
      <c r="B246" s="55">
        <v>135</v>
      </c>
      <c r="C246" s="72">
        <f t="shared" si="68"/>
        <v>50118.723362727265</v>
      </c>
      <c r="D246" s="72" t="str">
        <f t="shared" si="88"/>
        <v>314905.226247286j</v>
      </c>
      <c r="E246" s="72">
        <f t="shared" si="69"/>
        <v>0.95980981709584667</v>
      </c>
      <c r="F246" s="72" t="str">
        <f t="shared" si="70"/>
        <v>-0.314905226247286j</v>
      </c>
      <c r="G246" s="72" t="str">
        <f t="shared" si="71"/>
        <v>0.959809817095847-0.314905226247286j</v>
      </c>
      <c r="H246" s="72">
        <f t="shared" si="72"/>
        <v>8.7705293192421457E-2</v>
      </c>
      <c r="I246" s="72">
        <f t="shared" si="73"/>
        <v>-18.164212011120465</v>
      </c>
      <c r="J246" s="72"/>
      <c r="K246" s="72"/>
      <c r="L246" s="72"/>
      <c r="M246" s="72">
        <f t="shared" si="74"/>
        <v>36.363636363636367</v>
      </c>
      <c r="N246" s="72" t="str">
        <f t="shared" si="75"/>
        <v>1+20.8152354549456j</v>
      </c>
      <c r="O246" s="72" t="str">
        <f t="shared" si="76"/>
        <v>-31.724549500892+1.57452613123643j</v>
      </c>
      <c r="P246" s="72" t="str">
        <f t="shared" si="89"/>
        <v>0.0378289738590418-23.8571737694171j</v>
      </c>
      <c r="Q246" s="72"/>
      <c r="R246" s="72"/>
      <c r="S246" s="72"/>
      <c r="T246" s="72">
        <f t="shared" si="77"/>
        <v>24</v>
      </c>
      <c r="U246" s="72" t="str">
        <f t="shared" si="78"/>
        <v>1+0.0314905226247286j</v>
      </c>
      <c r="V246" s="72" t="str">
        <f t="shared" si="79"/>
        <v>-31.724549500892+1.57452613123643j</v>
      </c>
      <c r="W246" s="72" t="str">
        <f t="shared" si="90"/>
        <v>-0.753473568548047-0.061218721665811j</v>
      </c>
      <c r="X246" s="72"/>
      <c r="Y246" s="72"/>
      <c r="Z246" s="72"/>
      <c r="AA246" s="72" t="str">
        <f t="shared" si="80"/>
        <v>7-0.444578204269185j</v>
      </c>
      <c r="AB246" s="72">
        <f t="shared" si="81"/>
        <v>16.919443565868335</v>
      </c>
      <c r="AC246" s="72">
        <f t="shared" si="82"/>
        <v>-3.6340411813906353</v>
      </c>
      <c r="AD246" s="72"/>
      <c r="AE246" s="72" t="str">
        <f t="shared" si="83"/>
        <v>62499.9999997579-0.12300985400237j</v>
      </c>
      <c r="AF246" s="72" t="str">
        <f t="shared" si="84"/>
        <v>0.242424242424415+3.61461462634545E-07j</v>
      </c>
      <c r="AG246" s="72">
        <f t="shared" si="91"/>
        <v>-12.308479057703039</v>
      </c>
      <c r="AH246" s="72">
        <f t="shared" si="92"/>
        <v>8.5429642095414569E-5</v>
      </c>
      <c r="AI246" s="72"/>
      <c r="AJ246" s="72"/>
      <c r="AK246" s="72"/>
      <c r="AL246" s="72" t="str">
        <f t="shared" si="85"/>
        <v>-0.504659705602401-1.54644269401934j</v>
      </c>
      <c r="AM246" s="72">
        <f t="shared" si="93"/>
        <v>4.2261715462909786</v>
      </c>
      <c r="AN246" s="72">
        <f t="shared" si="94"/>
        <v>-108.07336140367305</v>
      </c>
      <c r="AO246" s="72"/>
      <c r="AP246" s="72"/>
      <c r="AQ246" s="72"/>
      <c r="AR246" s="72" t="str">
        <f t="shared" si="86"/>
        <v>-1.44587218628061-0.0255166446343852j</v>
      </c>
      <c r="AS246" s="72">
        <f t="shared" si="95"/>
        <v>3.2039504651864088</v>
      </c>
      <c r="AT246" s="72">
        <f t="shared" si="96"/>
        <v>-178.98895330589357</v>
      </c>
      <c r="AU246" s="72"/>
      <c r="AV246" s="72"/>
      <c r="AW246" s="72"/>
      <c r="AX246" s="72" t="str">
        <f t="shared" si="97"/>
        <v>-0.25664694325099-0.852760091889916j</v>
      </c>
      <c r="AY246" s="72">
        <f t="shared" si="98"/>
        <v>-1.0068988673454906</v>
      </c>
      <c r="AZ246" s="72">
        <f t="shared" si="99"/>
        <v>-106.74970961678638</v>
      </c>
      <c r="BA246" s="72">
        <f t="shared" si="87"/>
        <v>73.250290383213624</v>
      </c>
      <c r="BB246" s="72">
        <f t="shared" si="100"/>
        <v>1.0068988673454906</v>
      </c>
      <c r="BC246" s="72">
        <f t="shared" si="101"/>
        <v>-73.250290383213624</v>
      </c>
      <c r="BD246" s="72"/>
      <c r="BE246" s="72"/>
      <c r="BF246" s="56"/>
    </row>
    <row r="247" spans="2:58" s="42" customFormat="1" hidden="1" x14ac:dyDescent="0.3">
      <c r="B247" s="55">
        <v>136</v>
      </c>
      <c r="C247" s="72">
        <f t="shared" si="68"/>
        <v>52480.746024977292</v>
      </c>
      <c r="D247" s="72" t="str">
        <f t="shared" si="88"/>
        <v>329746.252333961j</v>
      </c>
      <c r="E247" s="72">
        <f t="shared" si="69"/>
        <v>0.95593234074658939</v>
      </c>
      <c r="F247" s="72" t="str">
        <f t="shared" si="70"/>
        <v>-0.329746252333961j</v>
      </c>
      <c r="G247" s="72" t="str">
        <f t="shared" si="71"/>
        <v>0.955932340746589-0.329746252333961j</v>
      </c>
      <c r="H247" s="72">
        <f t="shared" si="72"/>
        <v>9.6799792572369023E-2</v>
      </c>
      <c r="I247" s="72">
        <f t="shared" si="73"/>
        <v>-19.031734513177376</v>
      </c>
      <c r="J247" s="72"/>
      <c r="K247" s="72"/>
      <c r="L247" s="72"/>
      <c r="M247" s="72">
        <f t="shared" si="74"/>
        <v>36.363636363636367</v>
      </c>
      <c r="N247" s="72" t="str">
        <f t="shared" si="75"/>
        <v>1+21.7962272792748j</v>
      </c>
      <c r="O247" s="72" t="str">
        <f t="shared" si="76"/>
        <v>-34.8817550063364+1.64873126166981j</v>
      </c>
      <c r="P247" s="72" t="str">
        <f t="shared" si="89"/>
        <v>0.0314407566802794-22.7207101643917j</v>
      </c>
      <c r="Q247" s="72"/>
      <c r="R247" s="72"/>
      <c r="S247" s="72"/>
      <c r="T247" s="72">
        <f t="shared" si="77"/>
        <v>24</v>
      </c>
      <c r="U247" s="72" t="str">
        <f t="shared" si="78"/>
        <v>1+0.0329746252333961j</v>
      </c>
      <c r="V247" s="72" t="str">
        <f t="shared" si="79"/>
        <v>-34.8817550063364+1.64873126166981j</v>
      </c>
      <c r="W247" s="72" t="str">
        <f t="shared" si="90"/>
        <v>-0.685435074059042-0.0550857959898682j</v>
      </c>
      <c r="X247" s="72"/>
      <c r="Y247" s="72"/>
      <c r="Z247" s="72"/>
      <c r="AA247" s="72" t="str">
        <f t="shared" si="80"/>
        <v>7-0.424568888983795j</v>
      </c>
      <c r="AB247" s="72">
        <f t="shared" si="81"/>
        <v>16.917908092686403</v>
      </c>
      <c r="AC247" s="72">
        <f t="shared" si="82"/>
        <v>-3.4708916225394755</v>
      </c>
      <c r="AD247" s="72"/>
      <c r="AE247" s="72" t="str">
        <f t="shared" si="83"/>
        <v>62499.9999997345-0.128807129817407j</v>
      </c>
      <c r="AF247" s="72" t="str">
        <f t="shared" si="84"/>
        <v>0.242424242424432+3.78496616544858E-07j</v>
      </c>
      <c r="AG247" s="72">
        <f t="shared" si="91"/>
        <v>-12.308479057701501</v>
      </c>
      <c r="AH247" s="72">
        <f t="shared" si="92"/>
        <v>8.9455817087864982E-5</v>
      </c>
      <c r="AI247" s="72"/>
      <c r="AJ247" s="72"/>
      <c r="AK247" s="72"/>
      <c r="AL247" s="72" t="str">
        <f t="shared" si="85"/>
        <v>-0.50368593088886-1.46676346577264j</v>
      </c>
      <c r="AM247" s="72">
        <f t="shared" si="93"/>
        <v>3.8113215988497799</v>
      </c>
      <c r="AN247" s="72">
        <f t="shared" si="94"/>
        <v>-108.95244907273087</v>
      </c>
      <c r="AO247" s="72"/>
      <c r="AP247" s="72"/>
      <c r="AQ247" s="72"/>
      <c r="AR247" s="72" t="str">
        <f t="shared" si="86"/>
        <v>-1.31493629616601-0.0257982795714716j</v>
      </c>
      <c r="AS247" s="72">
        <f t="shared" si="95"/>
        <v>2.3797656380284882</v>
      </c>
      <c r="AT247" s="72">
        <f t="shared" si="96"/>
        <v>-178.87603457955254</v>
      </c>
      <c r="AU247" s="72"/>
      <c r="AV247" s="72"/>
      <c r="AW247" s="72"/>
      <c r="AX247" s="72" t="str">
        <f t="shared" si="97"/>
        <v>-0.256402212299126-0.80972856126131j</v>
      </c>
      <c r="AY247" s="72">
        <f t="shared" si="98"/>
        <v>-1.4182239466935818</v>
      </c>
      <c r="AZ247" s="72">
        <f t="shared" si="99"/>
        <v>-107.57049784868276</v>
      </c>
      <c r="BA247" s="72">
        <f t="shared" si="87"/>
        <v>72.429502151317237</v>
      </c>
      <c r="BB247" s="72">
        <f t="shared" si="100"/>
        <v>1.4182239466935818</v>
      </c>
      <c r="BC247" s="72">
        <f t="shared" si="101"/>
        <v>-72.429502151317237</v>
      </c>
      <c r="BD247" s="72"/>
      <c r="BE247" s="72"/>
      <c r="BF247" s="56"/>
    </row>
    <row r="248" spans="2:58" s="42" customFormat="1" hidden="1" x14ac:dyDescent="0.3">
      <c r="B248" s="55">
        <v>137</v>
      </c>
      <c r="C248" s="72">
        <f t="shared" si="68"/>
        <v>54954.087385762534</v>
      </c>
      <c r="D248" s="72" t="str">
        <f t="shared" si="88"/>
        <v>345286.714431686j</v>
      </c>
      <c r="E248" s="72">
        <f t="shared" si="69"/>
        <v>0.95168077247356753</v>
      </c>
      <c r="F248" s="72" t="str">
        <f t="shared" si="70"/>
        <v>-0.345286714431686j</v>
      </c>
      <c r="G248" s="72" t="str">
        <f t="shared" si="71"/>
        <v>0.951680772473568-0.345286714431686j</v>
      </c>
      <c r="H248" s="72">
        <f t="shared" si="72"/>
        <v>0.10689632256205986</v>
      </c>
      <c r="I248" s="72">
        <f t="shared" si="73"/>
        <v>-19.941672277045445</v>
      </c>
      <c r="J248" s="72"/>
      <c r="K248" s="72"/>
      <c r="L248" s="72"/>
      <c r="M248" s="72">
        <f t="shared" si="74"/>
        <v>36.363636363636367</v>
      </c>
      <c r="N248" s="72" t="str">
        <f t="shared" si="75"/>
        <v>1+22.8234518239344j</v>
      </c>
      <c r="O248" s="72" t="str">
        <f t="shared" si="76"/>
        <v>-38.3435620037996+1.72643357215843j</v>
      </c>
      <c r="P248" s="72" t="str">
        <f t="shared" si="89"/>
        <v>0.0261546850177071-21.6437520405643j</v>
      </c>
      <c r="Q248" s="72"/>
      <c r="R248" s="72"/>
      <c r="S248" s="72"/>
      <c r="T248" s="72">
        <f t="shared" si="77"/>
        <v>24</v>
      </c>
      <c r="U248" s="72" t="str">
        <f t="shared" si="78"/>
        <v>1+0.0345286714431686j</v>
      </c>
      <c r="V248" s="72" t="str">
        <f t="shared" si="79"/>
        <v>-38.3435620037996+1.72643357215843j</v>
      </c>
      <c r="W248" s="72" t="str">
        <f t="shared" si="90"/>
        <v>-0.623682460207231-0.0496937256928649j</v>
      </c>
      <c r="X248" s="72"/>
      <c r="Y248" s="72"/>
      <c r="Z248" s="72"/>
      <c r="AA248" s="72" t="str">
        <f t="shared" si="80"/>
        <v>7-0.405460141234883j</v>
      </c>
      <c r="AB248" s="72">
        <f t="shared" si="81"/>
        <v>16.916507251017187</v>
      </c>
      <c r="AC248" s="72">
        <f t="shared" si="82"/>
        <v>-3.3150323416008445</v>
      </c>
      <c r="AD248" s="72"/>
      <c r="AE248" s="72" t="str">
        <f t="shared" si="83"/>
        <v>62499.9999997089-0.134877622824249j</v>
      </c>
      <c r="AF248" s="72" t="str">
        <f t="shared" si="84"/>
        <v>0.24242424242445+3.96334612524783E-07j</v>
      </c>
      <c r="AG248" s="72">
        <f t="shared" si="91"/>
        <v>-12.308479057699833</v>
      </c>
      <c r="AH248" s="72">
        <f t="shared" si="92"/>
        <v>9.3671739861905727E-5</v>
      </c>
      <c r="AI248" s="72"/>
      <c r="AJ248" s="72"/>
      <c r="AK248" s="72"/>
      <c r="AL248" s="72" t="str">
        <f t="shared" si="85"/>
        <v>-0.502767615547289-1.3909707130352j</v>
      </c>
      <c r="AM248" s="72">
        <f t="shared" si="93"/>
        <v>3.3996291178335385</v>
      </c>
      <c r="AN248" s="72">
        <f t="shared" si="94"/>
        <v>-109.87243509793852</v>
      </c>
      <c r="AO248" s="72"/>
      <c r="AP248" s="72"/>
      <c r="AQ248" s="72"/>
      <c r="AR248" s="72" t="str">
        <f t="shared" si="86"/>
        <v>-1.19616160669503-0.025904965067122j</v>
      </c>
      <c r="AS248" s="72">
        <f t="shared" si="95"/>
        <v>1.5578336009647855</v>
      </c>
      <c r="AT248" s="72">
        <f t="shared" si="96"/>
        <v>-178.75935393715685</v>
      </c>
      <c r="AU248" s="72"/>
      <c r="AV248" s="72"/>
      <c r="AW248" s="72"/>
      <c r="AX248" s="72" t="str">
        <f t="shared" si="97"/>
        <v>-0.256061919398513-0.768412532290262j</v>
      </c>
      <c r="AY248" s="72">
        <f t="shared" si="98"/>
        <v>-1.8307926163673618</v>
      </c>
      <c r="AZ248" s="72">
        <f t="shared" si="99"/>
        <v>-108.42987592987922</v>
      </c>
      <c r="BA248" s="72">
        <f t="shared" si="87"/>
        <v>71.570124070120784</v>
      </c>
      <c r="BB248" s="72">
        <f t="shared" si="100"/>
        <v>1.8307926163673618</v>
      </c>
      <c r="BC248" s="72">
        <f t="shared" si="101"/>
        <v>-71.570124070120784</v>
      </c>
      <c r="BD248" s="72"/>
      <c r="BE248" s="72"/>
      <c r="BF248" s="56"/>
    </row>
    <row r="249" spans="2:58" s="42" customFormat="1" hidden="1" x14ac:dyDescent="0.3">
      <c r="B249" s="55">
        <v>138</v>
      </c>
      <c r="C249" s="72">
        <f t="shared" si="68"/>
        <v>57543.993733715761</v>
      </c>
      <c r="D249" s="72" t="str">
        <f t="shared" si="88"/>
        <v>361559.575944117j</v>
      </c>
      <c r="E249" s="72">
        <f t="shared" si="69"/>
        <v>0.9470190205627852</v>
      </c>
      <c r="F249" s="72" t="str">
        <f t="shared" si="70"/>
        <v>-0.361559575944117j</v>
      </c>
      <c r="G249" s="72" t="str">
        <f t="shared" si="71"/>
        <v>0.947019020562785-0.361559575944117j</v>
      </c>
      <c r="H249" s="72">
        <f t="shared" si="72"/>
        <v>0.11811565394193696</v>
      </c>
      <c r="I249" s="72">
        <f t="shared" si="73"/>
        <v>-20.896207541728494</v>
      </c>
      <c r="J249" s="72"/>
      <c r="K249" s="72"/>
      <c r="L249" s="72"/>
      <c r="M249" s="72">
        <f t="shared" si="74"/>
        <v>36.363636363636367</v>
      </c>
      <c r="N249" s="72" t="str">
        <f t="shared" si="75"/>
        <v>1+23.8990879699061j</v>
      </c>
      <c r="O249" s="72" t="str">
        <f t="shared" si="76"/>
        <v>-42.1393578957737+1.80779787972059j</v>
      </c>
      <c r="P249" s="72" t="str">
        <f t="shared" si="89"/>
        <v>0.0217766157894026-20.6224873855405j</v>
      </c>
      <c r="Q249" s="72"/>
      <c r="R249" s="72"/>
      <c r="S249" s="72"/>
      <c r="T249" s="72">
        <f t="shared" si="77"/>
        <v>24</v>
      </c>
      <c r="U249" s="72" t="str">
        <f t="shared" si="78"/>
        <v>1+0.0361559575944117j</v>
      </c>
      <c r="V249" s="72" t="str">
        <f t="shared" si="79"/>
        <v>-42.1393578957737+1.80779787972059j</v>
      </c>
      <c r="W249" s="72" t="str">
        <f t="shared" si="90"/>
        <v>-0.567610741208878-0.0449429837401452j</v>
      </c>
      <c r="X249" s="72"/>
      <c r="Y249" s="72"/>
      <c r="Z249" s="72"/>
      <c r="AA249" s="72" t="str">
        <f t="shared" si="80"/>
        <v>7-0.387211428806517j</v>
      </c>
      <c r="AB249" s="72">
        <f t="shared" si="81"/>
        <v>16.915229274149148</v>
      </c>
      <c r="AC249" s="72">
        <f t="shared" si="82"/>
        <v>-3.1661419876401147</v>
      </c>
      <c r="AD249" s="72"/>
      <c r="AE249" s="72" t="str">
        <f t="shared" si="83"/>
        <v>62499.9999996808-0.141234209352449j</v>
      </c>
      <c r="AF249" s="72" t="str">
        <f t="shared" si="84"/>
        <v>0.24242424242447+4.15013287355381E-07j</v>
      </c>
      <c r="AG249" s="72">
        <f t="shared" si="91"/>
        <v>-12.308479057697992</v>
      </c>
      <c r="AH249" s="72">
        <f t="shared" si="92"/>
        <v>9.8086352954979814E-5</v>
      </c>
      <c r="AI249" s="72"/>
      <c r="AJ249" s="72"/>
      <c r="AK249" s="72"/>
      <c r="AL249" s="72" t="str">
        <f t="shared" si="85"/>
        <v>-0.501905357415419-1.31879889108405j</v>
      </c>
      <c r="AM249" s="72">
        <f t="shared" si="93"/>
        <v>2.9910168857031079</v>
      </c>
      <c r="AN249" s="72">
        <f t="shared" si="94"/>
        <v>-110.8357052516929</v>
      </c>
      <c r="AO249" s="72"/>
      <c r="AP249" s="72"/>
      <c r="AQ249" s="72"/>
      <c r="AR249" s="72" t="str">
        <f t="shared" si="86"/>
        <v>-1.0883665808447-0.02586064140864j</v>
      </c>
      <c r="AS249" s="72">
        <f t="shared" si="95"/>
        <v>0.73795522226786403</v>
      </c>
      <c r="AT249" s="72">
        <f t="shared" si="96"/>
        <v>-178.63885304835617</v>
      </c>
      <c r="AU249" s="72"/>
      <c r="AV249" s="72"/>
      <c r="AW249" s="72"/>
      <c r="AX249" s="72" t="str">
        <f t="shared" si="97"/>
        <v>-0.255621807985339-0.728725762704762j</v>
      </c>
      <c r="AY249" s="72">
        <f t="shared" si="98"/>
        <v>-2.2447420147252535</v>
      </c>
      <c r="AZ249" s="72">
        <f t="shared" si="99"/>
        <v>-109.3298070203856</v>
      </c>
      <c r="BA249" s="72">
        <f t="shared" si="87"/>
        <v>70.670192979614399</v>
      </c>
      <c r="BB249" s="72">
        <f t="shared" si="100"/>
        <v>2.2447420147252535</v>
      </c>
      <c r="BC249" s="72">
        <f t="shared" si="101"/>
        <v>-70.670192979614399</v>
      </c>
      <c r="BD249" s="72"/>
      <c r="BE249" s="72"/>
      <c r="BF249" s="56"/>
    </row>
    <row r="250" spans="2:58" s="42" customFormat="1" hidden="1" x14ac:dyDescent="0.3">
      <c r="B250" s="55">
        <v>139</v>
      </c>
      <c r="C250" s="72">
        <f t="shared" si="68"/>
        <v>60255.95860743583</v>
      </c>
      <c r="D250" s="72" t="str">
        <f t="shared" si="88"/>
        <v>378599.353792262j</v>
      </c>
      <c r="E250" s="72">
        <f t="shared" si="69"/>
        <v>0.94190751123678385</v>
      </c>
      <c r="F250" s="72" t="str">
        <f t="shared" si="70"/>
        <v>-0.378599353792262j</v>
      </c>
      <c r="G250" s="72" t="str">
        <f t="shared" si="71"/>
        <v>0.941907511236784-0.378599353792262j</v>
      </c>
      <c r="H250" s="72">
        <f t="shared" si="72"/>
        <v>0.13059471965058037</v>
      </c>
      <c r="I250" s="72">
        <f t="shared" si="73"/>
        <v>-21.897641461381948</v>
      </c>
      <c r="J250" s="72"/>
      <c r="K250" s="72"/>
      <c r="L250" s="72"/>
      <c r="M250" s="72">
        <f t="shared" si="74"/>
        <v>36.363636363636367</v>
      </c>
      <c r="N250" s="72" t="str">
        <f t="shared" si="75"/>
        <v>1+25.0254172856685j</v>
      </c>
      <c r="O250" s="72" t="str">
        <f t="shared" si="76"/>
        <v>-46.3013653283329+1.89299676896131j</v>
      </c>
      <c r="P250" s="72" t="str">
        <f t="shared" si="89"/>
        <v>0.018147422273087-19.6534338579373j</v>
      </c>
      <c r="Q250" s="72"/>
      <c r="R250" s="72"/>
      <c r="S250" s="72"/>
      <c r="T250" s="72">
        <f t="shared" si="77"/>
        <v>24</v>
      </c>
      <c r="U250" s="72" t="str">
        <f t="shared" si="78"/>
        <v>1+0.0378599353792262j</v>
      </c>
      <c r="V250" s="72" t="str">
        <f t="shared" si="79"/>
        <v>-46.3013653283329+1.89299676896131j</v>
      </c>
      <c r="W250" s="72" t="str">
        <f t="shared" si="90"/>
        <v>-0.516677277831322-0.0407484067316978j</v>
      </c>
      <c r="X250" s="72"/>
      <c r="Y250" s="72"/>
      <c r="Z250" s="72"/>
      <c r="AA250" s="72" t="str">
        <f t="shared" si="80"/>
        <v>7-0.369784043732991j</v>
      </c>
      <c r="AB250" s="72">
        <f t="shared" si="81"/>
        <v>16.914063417416834</v>
      </c>
      <c r="AC250" s="72">
        <f t="shared" si="82"/>
        <v>-3.0239128059663649</v>
      </c>
      <c r="AD250" s="72"/>
      <c r="AE250" s="72" t="str">
        <f t="shared" si="83"/>
        <v>62499.99999965-0.147890372574274j</v>
      </c>
      <c r="AF250" s="72" t="str">
        <f t="shared" si="84"/>
        <v>0.242424242424492+4.34572261010259E-07j</v>
      </c>
      <c r="AG250" s="72">
        <f t="shared" si="91"/>
        <v>-12.30847905769598</v>
      </c>
      <c r="AH250" s="72">
        <f t="shared" si="92"/>
        <v>1.0270902035333426E-4</v>
      </c>
      <c r="AI250" s="72"/>
      <c r="AJ250" s="72"/>
      <c r="AK250" s="72"/>
      <c r="AL250" s="72" t="str">
        <f t="shared" si="85"/>
        <v>-0.501098681141916-1.25000466129441j</v>
      </c>
      <c r="AM250" s="72">
        <f t="shared" si="93"/>
        <v>2.5854427089976841</v>
      </c>
      <c r="AN250" s="72">
        <f t="shared" si="94"/>
        <v>-111.8447361819638</v>
      </c>
      <c r="AO250" s="72"/>
      <c r="AP250" s="72"/>
      <c r="AQ250" s="72"/>
      <c r="AR250" s="72" t="str">
        <f t="shared" si="86"/>
        <v>-0.990493332712405-0.0256871848472417j</v>
      </c>
      <c r="AS250" s="72">
        <f t="shared" si="95"/>
        <v>-8.0048967858428077E-2</v>
      </c>
      <c r="AT250" s="72">
        <f t="shared" si="96"/>
        <v>-178.51443981089008</v>
      </c>
      <c r="AU250" s="72"/>
      <c r="AV250" s="72"/>
      <c r="AW250" s="72"/>
      <c r="AX250" s="72" t="str">
        <f t="shared" si="97"/>
        <v>-0.255076577470389-0.690585658223642j</v>
      </c>
      <c r="AY250" s="72">
        <f t="shared" si="98"/>
        <v>-2.6602265973504031</v>
      </c>
      <c r="AZ250" s="72">
        <f t="shared" si="99"/>
        <v>-110.27234893600877</v>
      </c>
      <c r="BA250" s="72">
        <f t="shared" si="87"/>
        <v>69.727651063991232</v>
      </c>
      <c r="BB250" s="72">
        <f t="shared" si="100"/>
        <v>2.6602265973504031</v>
      </c>
      <c r="BC250" s="72">
        <f t="shared" si="101"/>
        <v>-69.727651063991232</v>
      </c>
      <c r="BD250" s="72"/>
      <c r="BE250" s="72"/>
      <c r="BF250" s="56"/>
    </row>
    <row r="251" spans="2:58" s="42" customFormat="1" hidden="1" x14ac:dyDescent="0.3">
      <c r="B251" s="55">
        <v>140</v>
      </c>
      <c r="C251" s="72">
        <f t="shared" si="68"/>
        <v>63095.734448019379</v>
      </c>
      <c r="D251" s="72" t="str">
        <f t="shared" si="88"/>
        <v>396442.1916295j</v>
      </c>
      <c r="E251" s="72">
        <f t="shared" si="69"/>
        <v>0.93630285271144054</v>
      </c>
      <c r="F251" s="72" t="str">
        <f t="shared" si="70"/>
        <v>-0.3964421916295j</v>
      </c>
      <c r="G251" s="72" t="str">
        <f t="shared" si="71"/>
        <v>0.936302852711441-0.3964421916295j</v>
      </c>
      <c r="H251" s="72">
        <f t="shared" si="72"/>
        <v>0.14448896646190967</v>
      </c>
      <c r="I251" s="72">
        <f t="shared" si="73"/>
        <v>-22.948399298970479</v>
      </c>
      <c r="J251" s="72"/>
      <c r="K251" s="72"/>
      <c r="L251" s="72"/>
      <c r="M251" s="72">
        <f t="shared" si="74"/>
        <v>36.363636363636367</v>
      </c>
      <c r="N251" s="72" t="str">
        <f t="shared" si="75"/>
        <v>1+26.2048288667099j</v>
      </c>
      <c r="O251" s="72" t="str">
        <f t="shared" si="76"/>
        <v>-50.8649157303203+1.9822109581475j</v>
      </c>
      <c r="P251" s="72" t="str">
        <f t="shared" si="89"/>
        <v>0.0151364925698841-18.7334010187088j</v>
      </c>
      <c r="Q251" s="72"/>
      <c r="R251" s="72"/>
      <c r="S251" s="72"/>
      <c r="T251" s="72">
        <f t="shared" si="77"/>
        <v>24</v>
      </c>
      <c r="U251" s="72" t="str">
        <f t="shared" si="78"/>
        <v>1+0.03964421916295j</v>
      </c>
      <c r="V251" s="72" t="str">
        <f t="shared" si="79"/>
        <v>-50.8649157303203+1.9822109581475j</v>
      </c>
      <c r="W251" s="72" t="str">
        <f t="shared" si="90"/>
        <v>-0.47039466309395-0.037036977034187j</v>
      </c>
      <c r="X251" s="72"/>
      <c r="Y251" s="72"/>
      <c r="Z251" s="72"/>
      <c r="AA251" s="72" t="str">
        <f t="shared" si="80"/>
        <v>7-0.353141020194033j</v>
      </c>
      <c r="AB251" s="72">
        <f t="shared" si="81"/>
        <v>16.912999870494186</v>
      </c>
      <c r="AC251" s="72">
        <f t="shared" si="82"/>
        <v>-2.8880501368216036</v>
      </c>
      <c r="AD251" s="72"/>
      <c r="AE251" s="72" t="str">
        <f t="shared" si="83"/>
        <v>62499.9999996163-0.154860231104322j</v>
      </c>
      <c r="AF251" s="72" t="str">
        <f t="shared" si="84"/>
        <v>0.242424242424516+4.55053020694852E-07j</v>
      </c>
      <c r="AG251" s="72">
        <f t="shared" si="91"/>
        <v>-12.308479057693773</v>
      </c>
      <c r="AH251" s="72">
        <f t="shared" si="92"/>
        <v>1.075495473542914E-4</v>
      </c>
      <c r="AI251" s="72"/>
      <c r="AJ251" s="72"/>
      <c r="AK251" s="72"/>
      <c r="AL251" s="72" t="str">
        <f t="shared" si="85"/>
        <v>-0.500346329536665-1.18436428523874j</v>
      </c>
      <c r="AM251" s="72">
        <f t="shared" si="93"/>
        <v>2.1828998583027088</v>
      </c>
      <c r="AN251" s="72">
        <f t="shared" si="94"/>
        <v>-112.90210461114056</v>
      </c>
      <c r="AO251" s="72"/>
      <c r="AP251" s="72"/>
      <c r="AQ251" s="72"/>
      <c r="AR251" s="72" t="str">
        <f t="shared" si="86"/>
        <v>-0.901593202548448-0.0254043800169979j</v>
      </c>
      <c r="AS251" s="72">
        <f t="shared" si="95"/>
        <v>-0.8963406900931965</v>
      </c>
      <c r="AT251" s="72">
        <f t="shared" si="96"/>
        <v>-178.38599191077853</v>
      </c>
      <c r="AU251" s="72"/>
      <c r="AV251" s="72"/>
      <c r="AW251" s="72"/>
      <c r="AX251" s="72" t="str">
        <f t="shared" si="97"/>
        <v>-0.25441981131662-0.653913174888919j</v>
      </c>
      <c r="AY251" s="72">
        <f t="shared" si="98"/>
        <v>-3.0774204081324048</v>
      </c>
      <c r="AZ251" s="72">
        <f t="shared" si="99"/>
        <v>-111.2596565933261</v>
      </c>
      <c r="BA251" s="72">
        <f t="shared" si="87"/>
        <v>68.740343406673901</v>
      </c>
      <c r="BB251" s="72">
        <f t="shared" si="100"/>
        <v>3.0774204081324048</v>
      </c>
      <c r="BC251" s="72">
        <f t="shared" si="101"/>
        <v>-68.740343406673901</v>
      </c>
      <c r="BD251" s="72"/>
      <c r="BE251" s="72"/>
      <c r="BF251" s="56"/>
    </row>
    <row r="252" spans="2:58" s="42" customFormat="1" hidden="1" x14ac:dyDescent="0.3">
      <c r="B252" s="55">
        <v>141</v>
      </c>
      <c r="C252" s="72">
        <f t="shared" si="68"/>
        <v>66069.344800759645</v>
      </c>
      <c r="D252" s="72" t="str">
        <f t="shared" si="88"/>
        <v>415125.936507115j</v>
      </c>
      <c r="E252" s="72">
        <f t="shared" si="69"/>
        <v>0.93015746684157341</v>
      </c>
      <c r="F252" s="72" t="str">
        <f t="shared" si="70"/>
        <v>-0.415125936507115j</v>
      </c>
      <c r="G252" s="72" t="str">
        <f t="shared" si="71"/>
        <v>0.930157466841573-0.415125936507115j</v>
      </c>
      <c r="H252" s="72">
        <f t="shared" si="72"/>
        <v>0.1599750541673747</v>
      </c>
      <c r="I252" s="72">
        <f t="shared" si="73"/>
        <v>-24.051035118583702</v>
      </c>
      <c r="J252" s="72"/>
      <c r="K252" s="72"/>
      <c r="L252" s="72"/>
      <c r="M252" s="72">
        <f t="shared" si="74"/>
        <v>36.363636363636367</v>
      </c>
      <c r="N252" s="72" t="str">
        <f t="shared" si="75"/>
        <v>1+27.4398244031203j</v>
      </c>
      <c r="O252" s="72" t="str">
        <f t="shared" si="76"/>
        <v>-55.8687492431+2.07562968253558j</v>
      </c>
      <c r="P252" s="72" t="str">
        <f t="shared" si="89"/>
        <v>0.0126364794163467-17.859457770993j</v>
      </c>
      <c r="Q252" s="72"/>
      <c r="R252" s="72"/>
      <c r="S252" s="72"/>
      <c r="T252" s="72">
        <f t="shared" si="77"/>
        <v>24</v>
      </c>
      <c r="U252" s="72" t="str">
        <f t="shared" si="78"/>
        <v>1+0.0415125936507115j</v>
      </c>
      <c r="V252" s="72" t="str">
        <f t="shared" si="79"/>
        <v>-55.8687492431+2.07562968253558j</v>
      </c>
      <c r="W252" s="72" t="str">
        <f t="shared" si="90"/>
        <v>-0.428324531672902-0.0337459739990215j</v>
      </c>
      <c r="X252" s="72"/>
      <c r="Y252" s="72"/>
      <c r="Z252" s="72"/>
      <c r="AA252" s="72" t="str">
        <f t="shared" si="80"/>
        <v>7-0.337247056105348j</v>
      </c>
      <c r="AB252" s="72">
        <f t="shared" si="81"/>
        <v>16.912029677034727</v>
      </c>
      <c r="AC252" s="72">
        <f t="shared" si="82"/>
        <v>-2.7582719226129693</v>
      </c>
      <c r="AD252" s="72"/>
      <c r="AE252" s="72" t="str">
        <f t="shared" si="83"/>
        <v>62499.9999995793-0.162158568947j</v>
      </c>
      <c r="AF252" s="72" t="str">
        <f t="shared" si="84"/>
        <v>0.242424242424542+4.76499008846361E-07j</v>
      </c>
      <c r="AG252" s="72">
        <f t="shared" si="91"/>
        <v>-12.308479057691365</v>
      </c>
      <c r="AH252" s="72">
        <f t="shared" si="92"/>
        <v>1.1261820136460218E-4</v>
      </c>
      <c r="AI252" s="72"/>
      <c r="AJ252" s="72"/>
      <c r="AK252" s="72"/>
      <c r="AL252" s="72" t="str">
        <f t="shared" si="85"/>
        <v>-0.49964648964811-1.12167137676034j</v>
      </c>
      <c r="AM252" s="72">
        <f t="shared" si="93"/>
        <v>1.7834180687161496</v>
      </c>
      <c r="AN252" s="72">
        <f t="shared" si="94"/>
        <v>-114.01049543216519</v>
      </c>
      <c r="AO252" s="72"/>
      <c r="AP252" s="72"/>
      <c r="AQ252" s="72"/>
      <c r="AR252" s="72" t="str">
        <f t="shared" si="86"/>
        <v>-0.820814255923657-0.0250299671663369j</v>
      </c>
      <c r="AS252" s="72">
        <f t="shared" si="95"/>
        <v>-1.7110656095376331</v>
      </c>
      <c r="AT252" s="72">
        <f t="shared" si="96"/>
        <v>-178.25335976278799</v>
      </c>
      <c r="AU252" s="72"/>
      <c r="AV252" s="72"/>
      <c r="AW252" s="72"/>
      <c r="AX252" s="72" t="str">
        <f t="shared" si="97"/>
        <v>-0.25364389607931-0.618632744418605j</v>
      </c>
      <c r="AY252" s="72">
        <f t="shared" si="98"/>
        <v>-3.4965196550922126</v>
      </c>
      <c r="AZ252" s="72">
        <f t="shared" si="99"/>
        <v>-112.2939836467814</v>
      </c>
      <c r="BA252" s="72">
        <f t="shared" si="87"/>
        <v>67.706016353218601</v>
      </c>
      <c r="BB252" s="72">
        <f t="shared" si="100"/>
        <v>3.4965196550922126</v>
      </c>
      <c r="BC252" s="72">
        <f t="shared" si="101"/>
        <v>-67.706016353218601</v>
      </c>
      <c r="BD252" s="72"/>
      <c r="BE252" s="72"/>
      <c r="BF252" s="56"/>
    </row>
    <row r="253" spans="2:58" s="42" customFormat="1" hidden="1" x14ac:dyDescent="0.3">
      <c r="B253" s="55">
        <v>142</v>
      </c>
      <c r="C253" s="72">
        <f t="shared" si="68"/>
        <v>69183.097091893665</v>
      </c>
      <c r="D253" s="72" t="str">
        <f t="shared" si="88"/>
        <v>434690.219152965j</v>
      </c>
      <c r="E253" s="72">
        <f t="shared" si="69"/>
        <v>0.92341918522837774</v>
      </c>
      <c r="F253" s="72" t="str">
        <f t="shared" si="70"/>
        <v>-0.434690219152965j</v>
      </c>
      <c r="G253" s="72" t="str">
        <f t="shared" si="71"/>
        <v>0.923419185228378-0.434690219152965j</v>
      </c>
      <c r="H253" s="72">
        <f t="shared" si="72"/>
        <v>0.17725394713264764</v>
      </c>
      <c r="I253" s="72">
        <f t="shared" si="73"/>
        <v>-25.208235682701812</v>
      </c>
      <c r="J253" s="72"/>
      <c r="K253" s="72"/>
      <c r="L253" s="72"/>
      <c r="M253" s="72">
        <f t="shared" si="74"/>
        <v>36.363636363636367</v>
      </c>
      <c r="N253" s="72" t="str">
        <f t="shared" si="75"/>
        <v>1+28.733023486011j</v>
      </c>
      <c r="O253" s="72" t="str">
        <f t="shared" si="76"/>
        <v>-61.3553435869935+2.17345109576483j</v>
      </c>
      <c r="P253" s="72" t="str">
        <f t="shared" si="89"/>
        <v>0.0105590498142623-17.028904199898j</v>
      </c>
      <c r="Q253" s="72"/>
      <c r="R253" s="72"/>
      <c r="S253" s="72"/>
      <c r="T253" s="72">
        <f t="shared" si="77"/>
        <v>24</v>
      </c>
      <c r="U253" s="72" t="str">
        <f t="shared" si="78"/>
        <v>1+0.0434690219152965j</v>
      </c>
      <c r="V253" s="72" t="str">
        <f t="shared" si="79"/>
        <v>-61.3553435869935+2.17345109576483j</v>
      </c>
      <c r="W253" s="72" t="str">
        <f t="shared" si="90"/>
        <v>-0.39007215566286-0.0308214275980486j</v>
      </c>
      <c r="X253" s="72"/>
      <c r="Y253" s="72"/>
      <c r="Z253" s="72"/>
      <c r="AA253" s="72" t="str">
        <f t="shared" si="80"/>
        <v>7-0.322068438238162j</v>
      </c>
      <c r="AB253" s="72">
        <f t="shared" si="81"/>
        <v>16.911144661073742</v>
      </c>
      <c r="AC253" s="72">
        <f t="shared" si="82"/>
        <v>-2.634308225060479</v>
      </c>
      <c r="AD253" s="72"/>
      <c r="AE253" s="72" t="str">
        <f t="shared" si="83"/>
        <v>62499.9999995387-0.169800866855374j</v>
      </c>
      <c r="AF253" s="72" t="str">
        <f t="shared" si="84"/>
        <v>0.242424242424571+4.98955715280965E-07j</v>
      </c>
      <c r="AG253" s="72">
        <f t="shared" si="91"/>
        <v>-12.308479057688706</v>
      </c>
      <c r="AH253" s="72">
        <f t="shared" si="92"/>
        <v>1.1792573367898678E-4</v>
      </c>
      <c r="AI253" s="72"/>
      <c r="AJ253" s="72"/>
      <c r="AK253" s="72"/>
      <c r="AL253" s="72" t="str">
        <f t="shared" si="85"/>
        <v>-0.498996967685326-1.06173495611638j</v>
      </c>
      <c r="AM253" s="72">
        <f t="shared" si="93"/>
        <v>1.3870651188155705</v>
      </c>
      <c r="AN253" s="72">
        <f t="shared" si="94"/>
        <v>-115.17270850459407</v>
      </c>
      <c r="AO253" s="72"/>
      <c r="AP253" s="72"/>
      <c r="AQ253" s="72"/>
      <c r="AR253" s="72" t="str">
        <f t="shared" si="86"/>
        <v>-0.74739041269366-0.0245797373311153j</v>
      </c>
      <c r="AS253" s="72">
        <f t="shared" si="95"/>
        <v>-2.5243548367580955</v>
      </c>
      <c r="AT253" s="72">
        <f t="shared" si="96"/>
        <v>-178.11636892868751</v>
      </c>
      <c r="AU253" s="72"/>
      <c r="AV253" s="72"/>
      <c r="AW253" s="72"/>
      <c r="AX253" s="72" t="str">
        <f t="shared" si="97"/>
        <v>-0.25273993220777-0.584672226052731j</v>
      </c>
      <c r="AY253" s="72">
        <f t="shared" si="98"/>
        <v>-3.9177456236286812</v>
      </c>
      <c r="AZ253" s="72">
        <f t="shared" si="99"/>
        <v>-113.37768300801051</v>
      </c>
      <c r="BA253" s="72">
        <f t="shared" si="87"/>
        <v>66.622316991989493</v>
      </c>
      <c r="BB253" s="72">
        <f t="shared" si="100"/>
        <v>3.9177456236286812</v>
      </c>
      <c r="BC253" s="72">
        <f t="shared" si="101"/>
        <v>-66.622316991989493</v>
      </c>
      <c r="BD253" s="72"/>
      <c r="BE253" s="72"/>
      <c r="BF253" s="56"/>
    </row>
    <row r="254" spans="2:58" s="42" customFormat="1" hidden="1" x14ac:dyDescent="0.3">
      <c r="B254" s="55">
        <v>143</v>
      </c>
      <c r="C254" s="72">
        <f t="shared" si="68"/>
        <v>72443.596007499029</v>
      </c>
      <c r="D254" s="72" t="str">
        <f t="shared" si="88"/>
        <v>455176.538033572j</v>
      </c>
      <c r="E254" s="72">
        <f t="shared" si="69"/>
        <v>0.91603080636003609</v>
      </c>
      <c r="F254" s="72" t="str">
        <f t="shared" si="70"/>
        <v>-0.455176538033572j</v>
      </c>
      <c r="G254" s="72" t="str">
        <f t="shared" si="71"/>
        <v>0.916030806360036-0.455176538033572j</v>
      </c>
      <c r="H254" s="72">
        <f t="shared" si="72"/>
        <v>0.19655444550247494</v>
      </c>
      <c r="I254" s="72">
        <f t="shared" si="73"/>
        <v>-26.422823173974294</v>
      </c>
      <c r="J254" s="72"/>
      <c r="K254" s="72"/>
      <c r="L254" s="72"/>
      <c r="M254" s="72">
        <f t="shared" si="74"/>
        <v>36.363636363636367</v>
      </c>
      <c r="N254" s="72" t="str">
        <f t="shared" si="75"/>
        <v>1+30.0871691640191j</v>
      </c>
      <c r="O254" s="72" t="str">
        <f t="shared" si="76"/>
        <v>-67.3712746561553+2.27588269016786j</v>
      </c>
      <c r="P254" s="72" t="str">
        <f t="shared" si="89"/>
        <v>0.00883143609934349-16.2392471414981j</v>
      </c>
      <c r="Q254" s="72"/>
      <c r="R254" s="72"/>
      <c r="S254" s="72"/>
      <c r="T254" s="72">
        <f t="shared" si="77"/>
        <v>24</v>
      </c>
      <c r="U254" s="72" t="str">
        <f t="shared" si="78"/>
        <v>1+0.0455176538033572j</v>
      </c>
      <c r="V254" s="72" t="str">
        <f t="shared" si="79"/>
        <v>-67.3712746561553+2.27588269016786j</v>
      </c>
      <c r="W254" s="72" t="str">
        <f t="shared" si="90"/>
        <v>-0.355281712390162-0.0282168208979976j</v>
      </c>
      <c r="X254" s="72"/>
      <c r="Y254" s="72"/>
      <c r="Z254" s="72"/>
      <c r="AA254" s="72" t="str">
        <f t="shared" si="80"/>
        <v>7-0.307572970708948j</v>
      </c>
      <c r="AB254" s="72">
        <f t="shared" si="81"/>
        <v>16.910337359648636</v>
      </c>
      <c r="AC254" s="72">
        <f t="shared" si="82"/>
        <v>-2.5159007533551683</v>
      </c>
      <c r="AD254" s="72"/>
      <c r="AE254" s="72" t="str">
        <f t="shared" si="83"/>
        <v>62499.9999994942-0.177803335167925j</v>
      </c>
      <c r="AF254" s="72" t="str">
        <f t="shared" si="84"/>
        <v>0.242424242424603+5.22470773683833E-07j</v>
      </c>
      <c r="AG254" s="72">
        <f t="shared" si="91"/>
        <v>-12.308479057685783</v>
      </c>
      <c r="AH254" s="72">
        <f t="shared" si="92"/>
        <v>1.2348340228507618E-4</v>
      </c>
      <c r="AI254" s="72"/>
      <c r="AJ254" s="72"/>
      <c r="AK254" s="72"/>
      <c r="AL254" s="72" t="str">
        <f t="shared" si="85"/>
        <v>-0.498395323795992-1.00437775984458j</v>
      </c>
      <c r="AM254" s="72">
        <f t="shared" si="93"/>
        <v>0.99394901241385303</v>
      </c>
      <c r="AN254" s="72">
        <f t="shared" si="94"/>
        <v>-116.39166384982342</v>
      </c>
      <c r="AO254" s="72"/>
      <c r="AP254" s="72"/>
      <c r="AQ254" s="72"/>
      <c r="AR254" s="72" t="str">
        <f t="shared" si="86"/>
        <v>-0.680631962177035-0.0240676563201891j</v>
      </c>
      <c r="AS254" s="72">
        <f t="shared" si="95"/>
        <v>-3.3363262591934757</v>
      </c>
      <c r="AT254" s="72">
        <f t="shared" si="96"/>
        <v>-177.97482209404407</v>
      </c>
      <c r="AU254" s="72"/>
      <c r="AV254" s="72"/>
      <c r="AW254" s="72"/>
      <c r="AX254" s="72" t="str">
        <f t="shared" si="97"/>
        <v>-0.251697638062523-0.551962888964363j</v>
      </c>
      <c r="AY254" s="72">
        <f t="shared" si="98"/>
        <v>-4.3413479596927935</v>
      </c>
      <c r="AZ254" s="72">
        <f t="shared" si="99"/>
        <v>-114.51320585895456</v>
      </c>
      <c r="BA254" s="72">
        <f t="shared" si="87"/>
        <v>65.486794141045436</v>
      </c>
      <c r="BB254" s="72">
        <f t="shared" si="100"/>
        <v>4.3413479596927935</v>
      </c>
      <c r="BC254" s="72">
        <f t="shared" si="101"/>
        <v>-65.486794141045436</v>
      </c>
      <c r="BD254" s="72"/>
      <c r="BE254" s="72"/>
      <c r="BF254" s="56"/>
    </row>
    <row r="255" spans="2:58" s="42" customFormat="1" hidden="1" x14ac:dyDescent="0.3">
      <c r="B255" s="55">
        <v>144</v>
      </c>
      <c r="C255" s="72">
        <f t="shared" si="68"/>
        <v>75857.757502918379</v>
      </c>
      <c r="D255" s="72" t="str">
        <f t="shared" si="88"/>
        <v>476628.347377929j</v>
      </c>
      <c r="E255" s="72">
        <f t="shared" si="69"/>
        <v>0.90792961002605466</v>
      </c>
      <c r="F255" s="72" t="str">
        <f t="shared" si="70"/>
        <v>-0.476628347377929j</v>
      </c>
      <c r="G255" s="72" t="str">
        <f t="shared" si="71"/>
        <v>0.907929610026055-0.476628347377929j</v>
      </c>
      <c r="H255" s="72">
        <f t="shared" si="72"/>
        <v>0.21813720427441607</v>
      </c>
      <c r="I255" s="72">
        <f t="shared" si="73"/>
        <v>-27.697756254830725</v>
      </c>
      <c r="J255" s="72"/>
      <c r="K255" s="72"/>
      <c r="L255" s="72"/>
      <c r="M255" s="72">
        <f t="shared" si="74"/>
        <v>36.363636363636367</v>
      </c>
      <c r="N255" s="72" t="str">
        <f t="shared" si="75"/>
        <v>1+31.5051337616811j</v>
      </c>
      <c r="O255" s="72" t="str">
        <f t="shared" si="76"/>
        <v>-73.9676119029913+2.38314173688965j</v>
      </c>
      <c r="P255" s="72" t="str">
        <f t="shared" si="89"/>
        <v>0.007393631361032-15.488178922533j</v>
      </c>
      <c r="Q255" s="72"/>
      <c r="R255" s="72"/>
      <c r="S255" s="72"/>
      <c r="T255" s="72">
        <f t="shared" si="77"/>
        <v>24</v>
      </c>
      <c r="U255" s="72" t="str">
        <f t="shared" si="78"/>
        <v>1+0.0476628347377929j</v>
      </c>
      <c r="V255" s="72" t="str">
        <f t="shared" si="79"/>
        <v>-73.9676119029913+2.38314173688965j</v>
      </c>
      <c r="W255" s="72" t="str">
        <f t="shared" si="90"/>
        <v>-0.323632128749306-0.0258919981037064j</v>
      </c>
      <c r="X255" s="72"/>
      <c r="Y255" s="72"/>
      <c r="Z255" s="72"/>
      <c r="AA255" s="72" t="str">
        <f t="shared" si="80"/>
        <v>7-0.293729906687633j</v>
      </c>
      <c r="AB255" s="72">
        <f t="shared" si="81"/>
        <v>16.909600961133325</v>
      </c>
      <c r="AC255" s="72">
        <f t="shared" si="82"/>
        <v>-2.4028024041824834</v>
      </c>
      <c r="AD255" s="72"/>
      <c r="AE255" s="72" t="str">
        <f t="shared" si="83"/>
        <v>62499.9999994453-0.186182948192852j</v>
      </c>
      <c r="AF255" s="72" t="str">
        <f t="shared" si="84"/>
        <v>0.242424242424638+5.4709406264656E-07j</v>
      </c>
      <c r="AG255" s="72">
        <f t="shared" si="91"/>
        <v>-12.308479057682584</v>
      </c>
      <c r="AH255" s="72">
        <f t="shared" si="92"/>
        <v>1.2930299574311373E-4</v>
      </c>
      <c r="AI255" s="72"/>
      <c r="AJ255" s="72"/>
      <c r="AK255" s="72"/>
      <c r="AL255" s="72" t="str">
        <f t="shared" si="85"/>
        <v>-0.497838975315904-0.949434767782597j</v>
      </c>
      <c r="AM255" s="72">
        <f t="shared" si="93"/>
        <v>0.60422079158080355</v>
      </c>
      <c r="AN255" s="72">
        <f t="shared" si="94"/>
        <v>-117.6704048249304</v>
      </c>
      <c r="AO255" s="72"/>
      <c r="AP255" s="72"/>
      <c r="AQ255" s="72"/>
      <c r="AR255" s="72" t="str">
        <f t="shared" si="86"/>
        <v>-0.619917262074534-0.0235060040284919j</v>
      </c>
      <c r="AS255" s="72">
        <f t="shared" si="95"/>
        <v>-4.1470857225028714</v>
      </c>
      <c r="AT255" s="72">
        <f t="shared" si="96"/>
        <v>-177.82850067072002</v>
      </c>
      <c r="AU255" s="72"/>
      <c r="AV255" s="72"/>
      <c r="AW255" s="72"/>
      <c r="AX255" s="72" t="str">
        <f t="shared" si="97"/>
        <v>-0.250505249501556-0.520439429925356j</v>
      </c>
      <c r="AY255" s="72">
        <f t="shared" si="98"/>
        <v>-4.7676083534149551</v>
      </c>
      <c r="AZ255" s="72">
        <f t="shared" si="99"/>
        <v>-115.70309867682892</v>
      </c>
      <c r="BA255" s="72">
        <f t="shared" si="87"/>
        <v>64.296901323171085</v>
      </c>
      <c r="BB255" s="72">
        <f t="shared" si="100"/>
        <v>4.7676083534149551</v>
      </c>
      <c r="BC255" s="72">
        <f t="shared" si="101"/>
        <v>-64.296901323171085</v>
      </c>
      <c r="BD255" s="72"/>
      <c r="BE255" s="72"/>
      <c r="BF255" s="56"/>
    </row>
    <row r="256" spans="2:58" s="42" customFormat="1" hidden="1" x14ac:dyDescent="0.3">
      <c r="B256" s="55">
        <v>145</v>
      </c>
      <c r="C256" s="72">
        <f t="shared" si="68"/>
        <v>79432.823472428208</v>
      </c>
      <c r="D256" s="72" t="str">
        <f t="shared" si="88"/>
        <v>499091.149349751j</v>
      </c>
      <c r="E256" s="72">
        <f t="shared" si="69"/>
        <v>0.899046824883169</v>
      </c>
      <c r="F256" s="72" t="str">
        <f t="shared" si="70"/>
        <v>-0.499091149349751j</v>
      </c>
      <c r="G256" s="72" t="str">
        <f t="shared" si="71"/>
        <v>0.899046824883169-0.499091149349751j</v>
      </c>
      <c r="H256" s="72">
        <f t="shared" si="72"/>
        <v>0.24229928711204307</v>
      </c>
      <c r="I256" s="72">
        <f t="shared" si="73"/>
        <v>-29.036128849802637</v>
      </c>
      <c r="J256" s="72"/>
      <c r="K256" s="72"/>
      <c r="L256" s="72"/>
      <c r="M256" s="72">
        <f t="shared" si="74"/>
        <v>36.363636363636367</v>
      </c>
      <c r="N256" s="72" t="str">
        <f t="shared" si="75"/>
        <v>1+32.9899249720185j</v>
      </c>
      <c r="O256" s="72" t="str">
        <f t="shared" si="76"/>
        <v>-81.2003518685542+2.49545574674876j</v>
      </c>
      <c r="P256" s="72" t="str">
        <f t="shared" si="89"/>
        <v>0.00619610435611276-14.7735588040779j</v>
      </c>
      <c r="Q256" s="72"/>
      <c r="R256" s="72"/>
      <c r="S256" s="72"/>
      <c r="T256" s="72">
        <f t="shared" si="77"/>
        <v>24</v>
      </c>
      <c r="U256" s="72" t="str">
        <f t="shared" si="78"/>
        <v>1+0.0499091149349751j</v>
      </c>
      <c r="V256" s="72" t="str">
        <f t="shared" si="79"/>
        <v>-81.2003518685542+2.49545574674876j</v>
      </c>
      <c r="W256" s="72" t="str">
        <f t="shared" si="90"/>
        <v>-0.294833421903898-0.0238122430626053j</v>
      </c>
      <c r="X256" s="72"/>
      <c r="Y256" s="72"/>
      <c r="Z256" s="72"/>
      <c r="AA256" s="72" t="str">
        <f t="shared" si="80"/>
        <v>7-0.280509883179456j</v>
      </c>
      <c r="AB256" s="72">
        <f t="shared" si="81"/>
        <v>16.908929248819494</v>
      </c>
      <c r="AC256" s="72">
        <f t="shared" si="82"/>
        <v>-2.2947768142601306</v>
      </c>
      <c r="AD256" s="72"/>
      <c r="AE256" s="72" t="str">
        <f t="shared" si="83"/>
        <v>62499.9999993918-0.194957480212849j</v>
      </c>
      <c r="AF256" s="72" t="str">
        <f t="shared" si="84"/>
        <v>0.242424242424676+5.72877811466328E-07j</v>
      </c>
      <c r="AG256" s="72">
        <f t="shared" si="91"/>
        <v>-12.30847905767909</v>
      </c>
      <c r="AH256" s="72">
        <f t="shared" si="92"/>
        <v>1.3539685819106731E-4</v>
      </c>
      <c r="AI256" s="72"/>
      <c r="AJ256" s="72"/>
      <c r="AK256" s="72"/>
      <c r="AL256" s="72" t="str">
        <f t="shared" si="85"/>
        <v>-0.497325275250662-0.896751915021604j</v>
      </c>
      <c r="AM256" s="72">
        <f t="shared" si="93"/>
        <v>0.21807801078630493</v>
      </c>
      <c r="AN256" s="72">
        <f t="shared" si="94"/>
        <v>-119.01209871509234</v>
      </c>
      <c r="AO256" s="72"/>
      <c r="AP256" s="72"/>
      <c r="AQ256" s="72"/>
      <c r="AR256" s="72" t="str">
        <f t="shared" si="86"/>
        <v>-0.564685452106654-0.0229055197027241j</v>
      </c>
      <c r="AS256" s="72">
        <f t="shared" si="95"/>
        <v>-4.9567280786585979</v>
      </c>
      <c r="AT256" s="72">
        <f t="shared" si="96"/>
        <v>-177.67716608118556</v>
      </c>
      <c r="AU256" s="72"/>
      <c r="AV256" s="72"/>
      <c r="AW256" s="72"/>
      <c r="AX256" s="72" t="str">
        <f t="shared" si="97"/>
        <v>-0.249149418595544-0.490040031508709j</v>
      </c>
      <c r="AY256" s="72">
        <f t="shared" si="98"/>
        <v>-5.1968446491347331</v>
      </c>
      <c r="AZ256" s="72">
        <f t="shared" si="99"/>
        <v>-116.94999767939667</v>
      </c>
      <c r="BA256" s="72">
        <f t="shared" si="87"/>
        <v>63.05000232060334</v>
      </c>
      <c r="BB256" s="72">
        <f t="shared" si="100"/>
        <v>5.1968446491347331</v>
      </c>
      <c r="BC256" s="72">
        <f t="shared" si="101"/>
        <v>-63.05000232060334</v>
      </c>
      <c r="BD256" s="72"/>
      <c r="BE256" s="72"/>
      <c r="BF256" s="56"/>
    </row>
    <row r="257" spans="2:58" s="42" customFormat="1" hidden="1" x14ac:dyDescent="0.3">
      <c r="B257" s="55">
        <v>146</v>
      </c>
      <c r="C257" s="72">
        <f t="shared" si="68"/>
        <v>83176.377110267145</v>
      </c>
      <c r="D257" s="72" t="str">
        <f t="shared" si="88"/>
        <v>522612.590563659j</v>
      </c>
      <c r="E257" s="72">
        <f t="shared" si="69"/>
        <v>0.88930704465296995</v>
      </c>
      <c r="F257" s="72" t="str">
        <f t="shared" si="70"/>
        <v>-0.522612590563659j</v>
      </c>
      <c r="G257" s="72" t="str">
        <f t="shared" si="71"/>
        <v>0.88930704465297-0.522612590563659j</v>
      </c>
      <c r="H257" s="72">
        <f t="shared" si="72"/>
        <v>0.26937929699258228</v>
      </c>
      <c r="I257" s="72">
        <f t="shared" si="73"/>
        <v>-30.441165882548045</v>
      </c>
      <c r="J257" s="72"/>
      <c r="K257" s="72"/>
      <c r="L257" s="72"/>
      <c r="M257" s="72">
        <f t="shared" si="74"/>
        <v>36.363636363636367</v>
      </c>
      <c r="N257" s="72" t="str">
        <f t="shared" si="75"/>
        <v>1+34.5446922362579j</v>
      </c>
      <c r="O257" s="72" t="str">
        <f t="shared" si="76"/>
        <v>-89.1308935391675+2.6130629528183j</v>
      </c>
      <c r="P257" s="72" t="str">
        <f t="shared" si="89"/>
        <v>0.00519793432916946-14.0933967378144j</v>
      </c>
      <c r="Q257" s="72"/>
      <c r="R257" s="72"/>
      <c r="S257" s="72"/>
      <c r="T257" s="72">
        <f t="shared" si="77"/>
        <v>24</v>
      </c>
      <c r="U257" s="72" t="str">
        <f t="shared" si="78"/>
        <v>1+0.0522612590563659j</v>
      </c>
      <c r="V257" s="72" t="str">
        <f t="shared" si="79"/>
        <v>-89.1308935391675+2.6130629528183j</v>
      </c>
      <c r="W257" s="72" t="str">
        <f t="shared" si="90"/>
        <v>-0.268623468823603-0.0219474996190143j</v>
      </c>
      <c r="X257" s="72"/>
      <c r="Y257" s="72"/>
      <c r="Z257" s="72"/>
      <c r="AA257" s="72" t="str">
        <f t="shared" si="80"/>
        <v>7-0.267884858742122j</v>
      </c>
      <c r="AB257" s="72">
        <f t="shared" si="81"/>
        <v>16.908316549313</v>
      </c>
      <c r="AC257" s="72">
        <f t="shared" si="82"/>
        <v>-2.1915979258626574</v>
      </c>
      <c r="AD257" s="72"/>
      <c r="AE257" s="72" t="str">
        <f t="shared" si="83"/>
        <v>62499.9999993332-0.204145543186751j</v>
      </c>
      <c r="AF257" s="72" t="str">
        <f t="shared" si="84"/>
        <v>0.242424242424717+5.99876710931279E-07j</v>
      </c>
      <c r="AG257" s="72">
        <f t="shared" si="91"/>
        <v>-12.308479057675282</v>
      </c>
      <c r="AH257" s="72">
        <f t="shared" si="92"/>
        <v>1.4177791552820836E-4</v>
      </c>
      <c r="AI257" s="72"/>
      <c r="AJ257" s="72"/>
      <c r="AK257" s="72"/>
      <c r="AL257" s="72" t="str">
        <f t="shared" si="85"/>
        <v>-0.496851571307747-0.846184961786819j</v>
      </c>
      <c r="AM257" s="72">
        <f t="shared" si="93"/>
        <v>-0.16423110045677908</v>
      </c>
      <c r="AN257" s="72">
        <f t="shared" si="94"/>
        <v>-120.42003402262213</v>
      </c>
      <c r="AO257" s="72"/>
      <c r="AP257" s="72"/>
      <c r="AQ257" s="72"/>
      <c r="AR257" s="72" t="str">
        <f t="shared" si="86"/>
        <v>-0.514430040683617-0.0222755467708548j</v>
      </c>
      <c r="AS257" s="72">
        <f t="shared" si="95"/>
        <v>-5.7653381152478422</v>
      </c>
      <c r="AT257" s="72">
        <f t="shared" si="96"/>
        <v>-177.52056077174495</v>
      </c>
      <c r="AU257" s="72"/>
      <c r="AV257" s="72"/>
      <c r="AW257" s="72"/>
      <c r="AX257" s="72" t="str">
        <f t="shared" si="97"/>
        <v>-0.247615116613826-0.460706466604798j</v>
      </c>
      <c r="AY257" s="72">
        <f t="shared" si="98"/>
        <v>-5.6294153995965868</v>
      </c>
      <c r="AZ257" s="72">
        <f t="shared" si="99"/>
        <v>-118.25661997292569</v>
      </c>
      <c r="BA257" s="72">
        <f t="shared" si="87"/>
        <v>61.74338002707433</v>
      </c>
      <c r="BB257" s="72">
        <f t="shared" si="100"/>
        <v>5.6294153995965868</v>
      </c>
      <c r="BC257" s="72">
        <f t="shared" si="101"/>
        <v>-61.74338002707433</v>
      </c>
      <c r="BD257" s="72"/>
      <c r="BE257" s="72"/>
      <c r="BF257" s="56"/>
    </row>
    <row r="258" spans="2:58" s="42" customFormat="1" hidden="1" x14ac:dyDescent="0.3">
      <c r="B258" s="55">
        <v>147</v>
      </c>
      <c r="C258" s="72">
        <f t="shared" si="68"/>
        <v>87096.358995608098</v>
      </c>
      <c r="D258" s="72" t="str">
        <f t="shared" si="88"/>
        <v>547242.563150043j</v>
      </c>
      <c r="E258" s="72">
        <f t="shared" si="69"/>
        <v>0.87862758799533058</v>
      </c>
      <c r="F258" s="72" t="str">
        <f t="shared" si="70"/>
        <v>-0.547242563150043j</v>
      </c>
      <c r="G258" s="72" t="str">
        <f t="shared" si="71"/>
        <v>0.878627587995331-0.547242563150043j</v>
      </c>
      <c r="H258" s="72">
        <f t="shared" si="72"/>
        <v>0.29976311609532841</v>
      </c>
      <c r="I258" s="72">
        <f t="shared" si="73"/>
        <v>-31.916215021028396</v>
      </c>
      <c r="J258" s="72"/>
      <c r="K258" s="72"/>
      <c r="L258" s="72"/>
      <c r="M258" s="72">
        <f t="shared" si="74"/>
        <v>36.363636363636367</v>
      </c>
      <c r="N258" s="72" t="str">
        <f t="shared" si="75"/>
        <v>1+36.1727334242178j</v>
      </c>
      <c r="O258" s="72" t="str">
        <f t="shared" si="76"/>
        <v>-97.8265595645996+2.73621281575022j</v>
      </c>
      <c r="P258" s="72" t="str">
        <f t="shared" si="89"/>
        <v>0.00436528604985029-13.4458391056549j</v>
      </c>
      <c r="Q258" s="72"/>
      <c r="R258" s="72"/>
      <c r="S258" s="72"/>
      <c r="T258" s="72">
        <f t="shared" si="77"/>
        <v>24</v>
      </c>
      <c r="U258" s="72" t="str">
        <f t="shared" si="78"/>
        <v>1+0.0547242563150043j</v>
      </c>
      <c r="V258" s="72" t="str">
        <f t="shared" si="79"/>
        <v>-97.8265595645996+2.73621281575022j</v>
      </c>
      <c r="W258" s="72" t="str">
        <f t="shared" si="90"/>
        <v>-0.244765147550635-0.0202717104022002j</v>
      </c>
      <c r="X258" s="72"/>
      <c r="Y258" s="72"/>
      <c r="Z258" s="72"/>
      <c r="AA258" s="72" t="str">
        <f t="shared" si="80"/>
        <v>7-0.255828054006126j</v>
      </c>
      <c r="AB258" s="72">
        <f t="shared" si="81"/>
        <v>16.907757685346557</v>
      </c>
      <c r="AC258" s="72">
        <f t="shared" si="82"/>
        <v>-2.0930495656544696</v>
      </c>
      <c r="AD258" s="72"/>
      <c r="AE258" s="72" t="str">
        <f t="shared" si="83"/>
        <v>62499.9999992688-0.213766626227985j</v>
      </c>
      <c r="AF258" s="72" t="str">
        <f t="shared" si="84"/>
        <v>0.242424242424763+6.28148029326984E-07j</v>
      </c>
      <c r="AG258" s="72">
        <f t="shared" si="91"/>
        <v>-12.308479057671066</v>
      </c>
      <c r="AH258" s="72">
        <f t="shared" si="92"/>
        <v>1.4845970283267014E-4</v>
      </c>
      <c r="AI258" s="72"/>
      <c r="AJ258" s="72"/>
      <c r="AK258" s="72"/>
      <c r="AL258" s="72" t="str">
        <f t="shared" si="85"/>
        <v>-0.496415249671193-0.797598498530363j</v>
      </c>
      <c r="AM258" s="72">
        <f t="shared" si="93"/>
        <v>-0.5424027668143826</v>
      </c>
      <c r="AN258" s="72">
        <f t="shared" si="94"/>
        <v>-121.89761354467048</v>
      </c>
      <c r="AO258" s="72"/>
      <c r="AP258" s="72"/>
      <c r="AQ258" s="72"/>
      <c r="AR258" s="72" t="str">
        <f t="shared" si="86"/>
        <v>-0.468693245358442-0.0216241730077831j</v>
      </c>
      <c r="AS258" s="72">
        <f t="shared" si="95"/>
        <v>-6.5729913784514684</v>
      </c>
      <c r="AT258" s="72">
        <f t="shared" si="96"/>
        <v>-177.35840899440691</v>
      </c>
      <c r="AU258" s="72"/>
      <c r="AV258" s="72"/>
      <c r="AW258" s="72"/>
      <c r="AX258" s="72" t="str">
        <f t="shared" si="97"/>
        <v>-0.245885548450436-0.432384255321462j</v>
      </c>
      <c r="AY258" s="72">
        <f t="shared" si="98"/>
        <v>-6.0657248690047725</v>
      </c>
      <c r="AZ258" s="72">
        <f t="shared" si="99"/>
        <v>-119.62575054370323</v>
      </c>
      <c r="BA258" s="72">
        <f t="shared" si="87"/>
        <v>60.374249456296781</v>
      </c>
      <c r="BB258" s="72">
        <f t="shared" si="100"/>
        <v>6.0657248690047725</v>
      </c>
      <c r="BC258" s="72">
        <f t="shared" si="101"/>
        <v>-60.374249456296781</v>
      </c>
      <c r="BD258" s="72"/>
      <c r="BE258" s="72"/>
      <c r="BF258" s="56"/>
    </row>
    <row r="259" spans="2:58" s="42" customFormat="1" hidden="1" x14ac:dyDescent="0.3">
      <c r="B259" s="55">
        <v>148</v>
      </c>
      <c r="C259" s="72">
        <f t="shared" si="68"/>
        <v>91201.083935590985</v>
      </c>
      <c r="D259" s="72" t="str">
        <f t="shared" si="88"/>
        <v>573033.310582957j</v>
      </c>
      <c r="E259" s="72">
        <f t="shared" si="69"/>
        <v>0.86691779662357271</v>
      </c>
      <c r="F259" s="72" t="str">
        <f t="shared" si="70"/>
        <v>-0.573033310582957j</v>
      </c>
      <c r="G259" s="72" t="str">
        <f t="shared" si="71"/>
        <v>0.866917796623573-0.573033310582957j</v>
      </c>
      <c r="H259" s="72">
        <f t="shared" si="72"/>
        <v>0.33389027083441553</v>
      </c>
      <c r="I259" s="72">
        <f t="shared" si="73"/>
        <v>-33.464733280732204</v>
      </c>
      <c r="J259" s="72"/>
      <c r="K259" s="72"/>
      <c r="L259" s="72"/>
      <c r="M259" s="72">
        <f t="shared" si="74"/>
        <v>36.363636363636367</v>
      </c>
      <c r="N259" s="72" t="str">
        <f t="shared" si="75"/>
        <v>1+37.8775018295335j</v>
      </c>
      <c r="O259" s="72" t="str">
        <f t="shared" si="76"/>
        <v>-107.361167762429+2.86516655291479j</v>
      </c>
      <c r="P259" s="72" t="str">
        <f t="shared" si="89"/>
        <v>0.00367016110519978-12.8291561648912j</v>
      </c>
      <c r="Q259" s="72"/>
      <c r="R259" s="72"/>
      <c r="S259" s="72"/>
      <c r="T259" s="72">
        <f t="shared" si="77"/>
        <v>24</v>
      </c>
      <c r="U259" s="72" t="str">
        <f t="shared" si="78"/>
        <v>1+0.0573033310582957j</v>
      </c>
      <c r="V259" s="72" t="str">
        <f t="shared" si="79"/>
        <v>-107.361167762429+2.86516655291479j</v>
      </c>
      <c r="W259" s="72" t="str">
        <f t="shared" si="90"/>
        <v>-0.223043801722226-0.018762254806933j</v>
      </c>
      <c r="X259" s="72"/>
      <c r="Y259" s="72"/>
      <c r="Z259" s="72"/>
      <c r="AA259" s="72" t="str">
        <f t="shared" si="80"/>
        <v>7-0.244313894872142j</v>
      </c>
      <c r="AB259" s="72">
        <f t="shared" si="81"/>
        <v>16.907247932640846</v>
      </c>
      <c r="AC259" s="72">
        <f t="shared" si="82"/>
        <v>-1.9989250370255096</v>
      </c>
      <c r="AD259" s="72"/>
      <c r="AE259" s="72" t="str">
        <f t="shared" si="83"/>
        <v>62499.9999991983-0.223841136943596j</v>
      </c>
      <c r="AF259" s="72" t="str">
        <f t="shared" si="84"/>
        <v>0.242424242424814+6.57751733910152E-07j</v>
      </c>
      <c r="AG259" s="72">
        <f t="shared" si="91"/>
        <v>-12.308479057666426</v>
      </c>
      <c r="AH259" s="72">
        <f t="shared" si="92"/>
        <v>1.5545639307116464E-4</v>
      </c>
      <c r="AI259" s="72"/>
      <c r="AJ259" s="72"/>
      <c r="AK259" s="72"/>
      <c r="AL259" s="72" t="str">
        <f t="shared" si="85"/>
        <v>-0.496013766829298-0.750865067071359j</v>
      </c>
      <c r="AM259" s="72">
        <f t="shared" si="93"/>
        <v>-0.91607208342979018</v>
      </c>
      <c r="AN259" s="72">
        <f t="shared" si="94"/>
        <v>-123.44834212195126</v>
      </c>
      <c r="AO259" s="72"/>
      <c r="AP259" s="72"/>
      <c r="AQ259" s="72"/>
      <c r="AR259" s="72" t="str">
        <f t="shared" si="86"/>
        <v>-0.427060986304117-0.0209583633647748j</v>
      </c>
      <c r="AS259" s="72">
        <f t="shared" si="95"/>
        <v>-7.3797549004689698</v>
      </c>
      <c r="AT259" s="72">
        <f t="shared" si="96"/>
        <v>-177.19041739110008</v>
      </c>
      <c r="AU259" s="72"/>
      <c r="AV259" s="72"/>
      <c r="AW259" s="72"/>
      <c r="AX259" s="72" t="str">
        <f t="shared" si="97"/>
        <v>-0.243942088193872-0.405022880275492j</v>
      </c>
      <c r="AY259" s="72">
        <f t="shared" si="98"/>
        <v>-6.5062284701400364</v>
      </c>
      <c r="AZ259" s="72">
        <f t="shared" si="99"/>
        <v>-121.06022408014483</v>
      </c>
      <c r="BA259" s="72">
        <f t="shared" si="87"/>
        <v>58.939775919855165</v>
      </c>
      <c r="BB259" s="72">
        <f t="shared" si="100"/>
        <v>6.5062284701400364</v>
      </c>
      <c r="BC259" s="72">
        <f t="shared" si="101"/>
        <v>-58.939775919855165</v>
      </c>
      <c r="BD259" s="72"/>
      <c r="BE259" s="72"/>
      <c r="BF259" s="56"/>
    </row>
    <row r="260" spans="2:58" s="42" customFormat="1" hidden="1" x14ac:dyDescent="0.3">
      <c r="B260" s="55">
        <v>149</v>
      </c>
      <c r="C260" s="72">
        <f t="shared" si="68"/>
        <v>95499.258602143673</v>
      </c>
      <c r="D260" s="72" t="str">
        <f t="shared" si="88"/>
        <v>600039.538495533j</v>
      </c>
      <c r="E260" s="72">
        <f t="shared" si="69"/>
        <v>0.85407826570305423</v>
      </c>
      <c r="F260" s="72" t="str">
        <f t="shared" si="70"/>
        <v>-0.600039538495533j</v>
      </c>
      <c r="G260" s="72" t="str">
        <f t="shared" si="71"/>
        <v>0.854078265703054-0.600039538495533j</v>
      </c>
      <c r="H260" s="72">
        <f t="shared" si="72"/>
        <v>0.3722609122601172</v>
      </c>
      <c r="I260" s="72">
        <f t="shared" si="73"/>
        <v>-35.090267111039495</v>
      </c>
      <c r="J260" s="72"/>
      <c r="K260" s="72"/>
      <c r="L260" s="72"/>
      <c r="M260" s="72">
        <f t="shared" si="74"/>
        <v>36.363636363636367</v>
      </c>
      <c r="N260" s="72" t="str">
        <f t="shared" si="75"/>
        <v>1+39.6626134945547j</v>
      </c>
      <c r="O260" s="72" t="str">
        <f t="shared" si="76"/>
        <v>-117.815657760118+3.00019769247767j</v>
      </c>
      <c r="P260" s="72" t="str">
        <f t="shared" si="89"/>
        <v>0.00308937396448558-12.2417309637347j</v>
      </c>
      <c r="Q260" s="72"/>
      <c r="R260" s="72"/>
      <c r="S260" s="72"/>
      <c r="T260" s="72">
        <f t="shared" si="77"/>
        <v>24</v>
      </c>
      <c r="U260" s="72" t="str">
        <f t="shared" si="78"/>
        <v>1+0.0600039538495533j</v>
      </c>
      <c r="V260" s="72" t="str">
        <f t="shared" si="79"/>
        <v>-117.815657760118+3.00019769247767j</v>
      </c>
      <c r="W260" s="72" t="str">
        <f t="shared" si="90"/>
        <v>-0.203264987054009-0.0173994702952305j</v>
      </c>
      <c r="X260" s="72"/>
      <c r="Y260" s="72"/>
      <c r="Z260" s="72"/>
      <c r="AA260" s="72" t="str">
        <f t="shared" si="80"/>
        <v>7-0.233317958264916j</v>
      </c>
      <c r="AB260" s="72">
        <f t="shared" si="81"/>
        <v>16.906782980475171</v>
      </c>
      <c r="AC260" s="72">
        <f t="shared" si="82"/>
        <v>-1.9090267260144487</v>
      </c>
      <c r="AD260" s="72"/>
      <c r="AE260" s="72" t="str">
        <f t="shared" si="83"/>
        <v>62499.999999121-0.234390444721521j</v>
      </c>
      <c r="AF260" s="72" t="str">
        <f t="shared" si="84"/>
        <v>0.242424242424869+6.8875061810725E-07j</v>
      </c>
      <c r="AG260" s="72">
        <f t="shared" si="91"/>
        <v>-12.308479057661373</v>
      </c>
      <c r="AH260" s="72">
        <f t="shared" si="92"/>
        <v>1.6278282716175143E-4</v>
      </c>
      <c r="AI260" s="72"/>
      <c r="AJ260" s="72"/>
      <c r="AK260" s="72"/>
      <c r="AL260" s="72" t="str">
        <f t="shared" si="85"/>
        <v>-0.4956446720728-0.705864381563551j</v>
      </c>
      <c r="AM260" s="72">
        <f t="shared" si="93"/>
        <v>-1.2848067387813407</v>
      </c>
      <c r="AN260" s="72">
        <f t="shared" si="94"/>
        <v>-125.07580771095391</v>
      </c>
      <c r="AO260" s="72"/>
      <c r="AP260" s="72"/>
      <c r="AQ260" s="72"/>
      <c r="AR260" s="72" t="str">
        <f t="shared" si="86"/>
        <v>-0.389158447355722-0.0202840839005939j</v>
      </c>
      <c r="AS260" s="72">
        <f t="shared" si="95"/>
        <v>-8.1856878406958202</v>
      </c>
      <c r="AT260" s="72">
        <f t="shared" si="96"/>
        <v>-177.01627540899906</v>
      </c>
      <c r="AU260" s="72"/>
      <c r="AV260" s="72"/>
      <c r="AW260" s="72"/>
      <c r="AX260" s="72" t="str">
        <f t="shared" si="97"/>
        <v>-0.241764248624172-0.378576065657091j</v>
      </c>
      <c r="AY260" s="72">
        <f t="shared" si="98"/>
        <v>-6.9514385930097946</v>
      </c>
      <c r="AZ260" s="72">
        <f t="shared" si="99"/>
        <v>-122.56290045270767</v>
      </c>
      <c r="BA260" s="72">
        <f t="shared" si="87"/>
        <v>57.437099547292348</v>
      </c>
      <c r="BB260" s="72">
        <f t="shared" si="100"/>
        <v>6.9514385930097946</v>
      </c>
      <c r="BC260" s="72">
        <f t="shared" si="101"/>
        <v>-57.437099547292348</v>
      </c>
      <c r="BD260" s="72"/>
      <c r="BE260" s="72"/>
      <c r="BF260" s="56"/>
    </row>
    <row r="261" spans="2:58" s="42" customFormat="1" hidden="1" x14ac:dyDescent="0.3">
      <c r="B261" s="55">
        <v>150</v>
      </c>
      <c r="C261" s="72">
        <f t="shared" si="68"/>
        <v>100000</v>
      </c>
      <c r="D261" s="72" t="str">
        <f t="shared" si="88"/>
        <v>628318.530717959j</v>
      </c>
      <c r="E261" s="72">
        <f t="shared" si="69"/>
        <v>0.83999999999999975</v>
      </c>
      <c r="F261" s="72" t="str">
        <f t="shared" si="70"/>
        <v>-0.628318530717959j</v>
      </c>
      <c r="G261" s="72" t="str">
        <f t="shared" si="71"/>
        <v>0.84-0.628318530717959j</v>
      </c>
      <c r="H261" s="72">
        <f t="shared" si="72"/>
        <v>0.41544336437411389</v>
      </c>
      <c r="I261" s="72">
        <f t="shared" si="73"/>
        <v>-36.796424352321822</v>
      </c>
      <c r="J261" s="72"/>
      <c r="K261" s="72"/>
      <c r="L261" s="72"/>
      <c r="M261" s="72">
        <f t="shared" si="74"/>
        <v>36.363636363636367</v>
      </c>
      <c r="N261" s="72" t="str">
        <f t="shared" si="75"/>
        <v>1+41.5318548804571j</v>
      </c>
      <c r="O261" s="72" t="str">
        <f t="shared" si="76"/>
        <v>-129.27877809438+3.1415926535898j</v>
      </c>
      <c r="P261" s="72" t="str">
        <f t="shared" si="89"/>
        <v>0.00260371126988937-11.6820495277076j</v>
      </c>
      <c r="Q261" s="72"/>
      <c r="R261" s="72"/>
      <c r="S261" s="72"/>
      <c r="T261" s="72">
        <f t="shared" si="77"/>
        <v>24</v>
      </c>
      <c r="U261" s="72" t="str">
        <f t="shared" si="78"/>
        <v>1+0.0628318530717959j</v>
      </c>
      <c r="V261" s="72" t="str">
        <f t="shared" si="79"/>
        <v>-129.27877809438+3.1415926535898j</v>
      </c>
      <c r="W261" s="72" t="str">
        <f t="shared" si="90"/>
        <v>-0.185252464480334-0.0161662438800911j</v>
      </c>
      <c r="X261" s="72"/>
      <c r="Y261" s="72"/>
      <c r="Z261" s="72"/>
      <c r="AA261" s="72" t="str">
        <f t="shared" si="80"/>
        <v>7-0.222816920328653j</v>
      </c>
      <c r="AB261" s="72">
        <f t="shared" si="81"/>
        <v>16.906358895655636</v>
      </c>
      <c r="AC261" s="72">
        <f t="shared" si="82"/>
        <v>-1.823165720814135</v>
      </c>
      <c r="AD261" s="72"/>
      <c r="AE261" s="72" t="str">
        <f t="shared" si="83"/>
        <v>62499.9999990362-0.245436926057918j</v>
      </c>
      <c r="AF261" s="72" t="str">
        <f t="shared" si="84"/>
        <v>0.242424242424929+7.21210434707748E-07j</v>
      </c>
      <c r="AG261" s="72">
        <f t="shared" si="91"/>
        <v>-12.308479057655841</v>
      </c>
      <c r="AH261" s="72">
        <f t="shared" si="92"/>
        <v>1.7045454545340559E-4</v>
      </c>
      <c r="AI261" s="72"/>
      <c r="AJ261" s="72"/>
      <c r="AK261" s="72"/>
      <c r="AL261" s="72" t="str">
        <f t="shared" si="85"/>
        <v>-0.495305622735095-0.662482635523688j</v>
      </c>
      <c r="AM261" s="72">
        <f t="shared" si="93"/>
        <v>-1.6481001000508759</v>
      </c>
      <c r="AN261" s="72">
        <f t="shared" si="94"/>
        <v>-126.78365419037283</v>
      </c>
      <c r="AO261" s="72"/>
      <c r="AP261" s="72"/>
      <c r="AQ261" s="72"/>
      <c r="AR261" s="72" t="str">
        <f t="shared" si="86"/>
        <v>-0.354646131867096-0.0196064160359595j</v>
      </c>
      <c r="AS261" s="72">
        <f t="shared" si="95"/>
        <v>-8.9908420487030476</v>
      </c>
      <c r="AT261" s="72">
        <f t="shared" si="96"/>
        <v>-176.835655571698</v>
      </c>
      <c r="AU261" s="72"/>
      <c r="AV261" s="72"/>
      <c r="AW261" s="72"/>
      <c r="AX261" s="72" t="str">
        <f t="shared" si="97"/>
        <v>-0.239329701035444-0.353002123983452j</v>
      </c>
      <c r="AY261" s="72">
        <f t="shared" si="98"/>
        <v>-7.4019307445356644</v>
      </c>
      <c r="AZ261" s="72">
        <f t="shared" si="99"/>
        <v>-124.1366325237299</v>
      </c>
      <c r="BA261" s="72">
        <f t="shared" si="87"/>
        <v>55.863367476270099</v>
      </c>
      <c r="BB261" s="72">
        <f t="shared" si="100"/>
        <v>7.4019307445356644</v>
      </c>
      <c r="BC261" s="72">
        <f t="shared" si="101"/>
        <v>-55.863367476270099</v>
      </c>
      <c r="BD261" s="72"/>
      <c r="BE261" s="72"/>
      <c r="BF261" s="56"/>
    </row>
    <row r="262" spans="2:58" s="42" customFormat="1" hidden="1" x14ac:dyDescent="0.3">
      <c r="B262" s="55">
        <v>151</v>
      </c>
      <c r="C262" s="72">
        <f t="shared" si="68"/>
        <v>104712.85480509</v>
      </c>
      <c r="D262" s="72" t="str">
        <f t="shared" si="88"/>
        <v>657930.270784171j</v>
      </c>
      <c r="E262" s="72">
        <f t="shared" si="69"/>
        <v>0.82456348861708995</v>
      </c>
      <c r="F262" s="72" t="str">
        <f t="shared" si="70"/>
        <v>-0.657930270784171j</v>
      </c>
      <c r="G262" s="72" t="str">
        <f t="shared" si="71"/>
        <v>0.82456348861709-0.657930270784171j</v>
      </c>
      <c r="H262" s="72">
        <f t="shared" si="72"/>
        <v>0.4640821400202042</v>
      </c>
      <c r="I262" s="72">
        <f t="shared" si="73"/>
        <v>-38.586836216726695</v>
      </c>
      <c r="J262" s="72"/>
      <c r="K262" s="72"/>
      <c r="L262" s="72"/>
      <c r="M262" s="72">
        <f t="shared" si="74"/>
        <v>36.363636363636367</v>
      </c>
      <c r="N262" s="72" t="str">
        <f t="shared" si="75"/>
        <v>1+43.4891908988337j</v>
      </c>
      <c r="O262" s="72" t="str">
        <f t="shared" si="76"/>
        <v>-141.847839600664+3.28965135392086j</v>
      </c>
      <c r="P262" s="72" t="str">
        <f t="shared" si="89"/>
        <v>0.00219724074311572-11.1486921470925j</v>
      </c>
      <c r="Q262" s="72"/>
      <c r="R262" s="72"/>
      <c r="S262" s="72"/>
      <c r="T262" s="72">
        <f t="shared" si="77"/>
        <v>24</v>
      </c>
      <c r="U262" s="72" t="str">
        <f t="shared" si="78"/>
        <v>1+0.0657930270784171j</v>
      </c>
      <c r="V262" s="72" t="str">
        <f t="shared" si="79"/>
        <v>-141.847839600664+3.28965135392086j</v>
      </c>
      <c r="W262" s="72" t="str">
        <f t="shared" si="90"/>
        <v>-0.168846409665963-0.0150476628763145j</v>
      </c>
      <c r="X262" s="72"/>
      <c r="Y262" s="72"/>
      <c r="Z262" s="72"/>
      <c r="AA262" s="72" t="str">
        <f t="shared" si="80"/>
        <v>7-0.212788506953992j</v>
      </c>
      <c r="AB262" s="72">
        <f t="shared" si="81"/>
        <v>16.905972089593917</v>
      </c>
      <c r="AC262" s="72">
        <f t="shared" si="82"/>
        <v>-1.741161444777217</v>
      </c>
      <c r="AD262" s="72"/>
      <c r="AE262" s="72" t="str">
        <f t="shared" si="83"/>
        <v>62499.9999989432-0.257004012020721j</v>
      </c>
      <c r="AF262" s="72" t="str">
        <f t="shared" si="84"/>
        <v>0.242424242424995+7.55200035334615E-07j</v>
      </c>
      <c r="AG262" s="72">
        <f t="shared" si="91"/>
        <v>-12.308479057649766</v>
      </c>
      <c r="AH262" s="72">
        <f t="shared" si="92"/>
        <v>1.7848782068918538E-4</v>
      </c>
      <c r="AI262" s="72"/>
      <c r="AJ262" s="72"/>
      <c r="AK262" s="72"/>
      <c r="AL262" s="72" t="str">
        <f t="shared" si="85"/>
        <v>-0.494994393814508-0.620611883202711j</v>
      </c>
      <c r="AM262" s="72">
        <f t="shared" si="93"/>
        <v>-2.0053637688057742</v>
      </c>
      <c r="AN262" s="72">
        <f t="shared" si="94"/>
        <v>-128.57554407430641</v>
      </c>
      <c r="AO262" s="72"/>
      <c r="AP262" s="72"/>
      <c r="AQ262" s="72"/>
      <c r="AR262" s="72" t="str">
        <f t="shared" si="86"/>
        <v>-0.32321635122855-0.0189296608975503j</v>
      </c>
      <c r="AS262" s="72">
        <f t="shared" si="95"/>
        <v>-9.7952625559804716</v>
      </c>
      <c r="AT262" s="72">
        <f t="shared" si="96"/>
        <v>-176.64821362768944</v>
      </c>
      <c r="AU262" s="72"/>
      <c r="AV262" s="72"/>
      <c r="AW262" s="72"/>
      <c r="AX262" s="72" t="str">
        <f t="shared" si="97"/>
        <v>-0.236614365839056-0.328264371807491j</v>
      </c>
      <c r="AY262" s="72">
        <f t="shared" si="98"/>
        <v>-7.8583498684934732</v>
      </c>
      <c r="AZ262" s="72">
        <f t="shared" si="99"/>
        <v>-125.78422482586603</v>
      </c>
      <c r="BA262" s="72">
        <f t="shared" si="87"/>
        <v>54.215775174133967</v>
      </c>
      <c r="BB262" s="72">
        <f t="shared" si="100"/>
        <v>7.8583498684934732</v>
      </c>
      <c r="BC262" s="72">
        <f t="shared" si="101"/>
        <v>-54.215775174133967</v>
      </c>
      <c r="BD262" s="72"/>
      <c r="BE262" s="72"/>
      <c r="BF262" s="56"/>
    </row>
    <row r="263" spans="2:58" s="42" customFormat="1" hidden="1" x14ac:dyDescent="0.3">
      <c r="B263" s="55">
        <v>152</v>
      </c>
      <c r="C263" s="72">
        <f t="shared" si="68"/>
        <v>109647.81961431864</v>
      </c>
      <c r="D263" s="72" t="str">
        <f t="shared" si="88"/>
        <v>688937.569164964j</v>
      </c>
      <c r="E263" s="72">
        <f t="shared" si="69"/>
        <v>0.80763769046121359</v>
      </c>
      <c r="F263" s="72" t="str">
        <f t="shared" si="70"/>
        <v>-0.688937569164964j</v>
      </c>
      <c r="G263" s="72" t="str">
        <f t="shared" si="71"/>
        <v>0.807637690461214-0.688937569164964j</v>
      </c>
      <c r="H263" s="72">
        <f t="shared" si="72"/>
        <v>0.51890625254398892</v>
      </c>
      <c r="I263" s="72">
        <f t="shared" si="73"/>
        <v>-40.465107239056465</v>
      </c>
      <c r="J263" s="72"/>
      <c r="K263" s="72"/>
      <c r="L263" s="72"/>
      <c r="M263" s="72">
        <f t="shared" si="74"/>
        <v>36.363636363636367</v>
      </c>
      <c r="N263" s="72" t="str">
        <f t="shared" si="75"/>
        <v>1+45.5387733218041j</v>
      </c>
      <c r="O263" s="72" t="str">
        <f t="shared" si="76"/>
        <v>-155.629541488287+3.44468784582482j</v>
      </c>
      <c r="P263" s="72" t="str">
        <f t="shared" si="89"/>
        <v>0.00185674245739001-10.6403256206124j</v>
      </c>
      <c r="Q263" s="72"/>
      <c r="R263" s="72"/>
      <c r="S263" s="72"/>
      <c r="T263" s="72">
        <f t="shared" si="77"/>
        <v>24</v>
      </c>
      <c r="U263" s="72" t="str">
        <f t="shared" si="78"/>
        <v>1+0.0688937569164964j</v>
      </c>
      <c r="V263" s="72" t="str">
        <f t="shared" si="79"/>
        <v>-155.629541488287+3.44468784582482j</v>
      </c>
      <c r="W263" s="72" t="str">
        <f t="shared" si="90"/>
        <v>-0.153901812822237-0.0140307158216451j</v>
      </c>
      <c r="X263" s="72"/>
      <c r="Y263" s="72"/>
      <c r="Z263" s="72"/>
      <c r="AA263" s="72" t="str">
        <f t="shared" si="80"/>
        <v>7-0.203211446531633j</v>
      </c>
      <c r="AB263" s="72">
        <f t="shared" si="81"/>
        <v>16.905619288232959</v>
      </c>
      <c r="AC263" s="72">
        <f t="shared" si="82"/>
        <v>-1.6628413027768134</v>
      </c>
      <c r="AD263" s="72"/>
      <c r="AE263" s="72" t="str">
        <f t="shared" si="83"/>
        <v>62499.9999988412-0.269116237950074j</v>
      </c>
      <c r="AF263" s="72" t="str">
        <f t="shared" si="84"/>
        <v>0.242424242425068+7.90791516487847E-07j</v>
      </c>
      <c r="AG263" s="72">
        <f t="shared" si="91"/>
        <v>-12.308479057643085</v>
      </c>
      <c r="AH263" s="72">
        <f t="shared" si="92"/>
        <v>1.8689969252290331E-4</v>
      </c>
      <c r="AI263" s="72"/>
      <c r="AJ263" s="72"/>
      <c r="AK263" s="72"/>
      <c r="AL263" s="72" t="str">
        <f t="shared" si="85"/>
        <v>-0.494708883277387-0.580149485299474j</v>
      </c>
      <c r="AM263" s="72">
        <f t="shared" si="93"/>
        <v>-2.355919785366563</v>
      </c>
      <c r="AN263" s="72">
        <f t="shared" si="94"/>
        <v>-130.45510909528113</v>
      </c>
      <c r="AO263" s="72"/>
      <c r="AP263" s="72"/>
      <c r="AQ263" s="72"/>
      <c r="AR263" s="72" t="str">
        <f t="shared" si="86"/>
        <v>-0.294590092760928-0.0182574338877599j</v>
      </c>
      <c r="AS263" s="72">
        <f t="shared" si="95"/>
        <v>-10.598988002456736</v>
      </c>
      <c r="AT263" s="72">
        <f t="shared" si="96"/>
        <v>-176.45358859495985</v>
      </c>
      <c r="AU263" s="72"/>
      <c r="AV263" s="72"/>
      <c r="AW263" s="72"/>
      <c r="AX263" s="72" t="str">
        <f t="shared" si="97"/>
        <v>-0.233592598678093-0.304331611404599j</v>
      </c>
      <c r="AY263" s="72">
        <f t="shared" si="98"/>
        <v>-8.3214166504372784</v>
      </c>
      <c r="AZ263" s="72">
        <f t="shared" si="99"/>
        <v>-127.50838156048121</v>
      </c>
      <c r="BA263" s="72">
        <f t="shared" si="87"/>
        <v>52.491618439518803</v>
      </c>
      <c r="BB263" s="72">
        <f t="shared" si="100"/>
        <v>8.3214166504372784</v>
      </c>
      <c r="BC263" s="72">
        <f t="shared" si="101"/>
        <v>-52.491618439518803</v>
      </c>
      <c r="BD263" s="72"/>
      <c r="BE263" s="72"/>
      <c r="BF263" s="56"/>
    </row>
    <row r="264" spans="2:58" s="42" customFormat="1" hidden="1" x14ac:dyDescent="0.3">
      <c r="B264" s="55">
        <v>153</v>
      </c>
      <c r="C264" s="72">
        <f t="shared" si="68"/>
        <v>114815.3621496884</v>
      </c>
      <c r="D264" s="72" t="str">
        <f t="shared" si="88"/>
        <v>721406.196497425j</v>
      </c>
      <c r="E264" s="72">
        <f t="shared" si="69"/>
        <v>0.78907892183097472</v>
      </c>
      <c r="F264" s="72" t="str">
        <f t="shared" si="70"/>
        <v>-0.721406196497425j</v>
      </c>
      <c r="G264" s="72" t="str">
        <f t="shared" si="71"/>
        <v>0.789078921830975-0.721406196497425j</v>
      </c>
      <c r="H264" s="72">
        <f t="shared" si="72"/>
        <v>0.58073755822645479</v>
      </c>
      <c r="I264" s="72">
        <f t="shared" si="73"/>
        <v>-42.43475100375408</v>
      </c>
      <c r="J264" s="72"/>
      <c r="K264" s="72"/>
      <c r="L264" s="72"/>
      <c r="M264" s="72">
        <f t="shared" si="74"/>
        <v>36.363636363636367</v>
      </c>
      <c r="N264" s="72" t="str">
        <f t="shared" si="75"/>
        <v>1+47.6849495884798j</v>
      </c>
      <c r="O264" s="72" t="str">
        <f t="shared" si="76"/>
        <v>-170.740877113811+3.60703098248713j</v>
      </c>
      <c r="P264" s="72" t="str">
        <f t="shared" si="89"/>
        <v>0.00157124033411163-10.1556963314966j</v>
      </c>
      <c r="Q264" s="72"/>
      <c r="R264" s="72"/>
      <c r="S264" s="72"/>
      <c r="T264" s="72">
        <f t="shared" si="77"/>
        <v>24</v>
      </c>
      <c r="U264" s="72" t="str">
        <f t="shared" si="78"/>
        <v>1+0.0721406196497425j</v>
      </c>
      <c r="V264" s="72" t="str">
        <f t="shared" si="79"/>
        <v>-170.740877113811+3.60703098248713j</v>
      </c>
      <c r="W264" s="72" t="str">
        <f t="shared" si="90"/>
        <v>-0.140287046319426-0.0131040359633283j</v>
      </c>
      <c r="X264" s="72"/>
      <c r="Y264" s="72"/>
      <c r="Z264" s="72"/>
      <c r="AA264" s="72" t="str">
        <f t="shared" si="80"/>
        <v>7-0.194065424832402j</v>
      </c>
      <c r="AB264" s="72">
        <f t="shared" si="81"/>
        <v>16.905297504577433</v>
      </c>
      <c r="AC264" s="72">
        <f t="shared" si="82"/>
        <v>-1.5880403407250179</v>
      </c>
      <c r="AD264" s="72"/>
      <c r="AE264" s="72" t="str">
        <f t="shared" si="83"/>
        <v>62499.9999987294-0.281799295501078j</v>
      </c>
      <c r="AF264" s="72" t="str">
        <f t="shared" si="84"/>
        <v>0.242424242425148+8.28060372470803E-07j</v>
      </c>
      <c r="AG264" s="72">
        <f t="shared" si="91"/>
        <v>-12.308479057635761</v>
      </c>
      <c r="AH264" s="72">
        <f t="shared" si="92"/>
        <v>1.9570800366251558E-4</v>
      </c>
      <c r="AI264" s="72"/>
      <c r="AJ264" s="72"/>
      <c r="AK264" s="72"/>
      <c r="AL264" s="72" t="str">
        <f t="shared" si="85"/>
        <v>-0.494447114069485-0.540997610459401j</v>
      </c>
      <c r="AM264" s="72">
        <f t="shared" si="93"/>
        <v>-2.6989927526556308</v>
      </c>
      <c r="AN264" s="72">
        <f t="shared" si="94"/>
        <v>-132.42588647727666</v>
      </c>
      <c r="AO264" s="72"/>
      <c r="AP264" s="72"/>
      <c r="AQ264" s="72"/>
      <c r="AR264" s="72" t="str">
        <f t="shared" si="86"/>
        <v>-0.268514221150506-0.0175927498595093j</v>
      </c>
      <c r="AS264" s="72">
        <f t="shared" si="95"/>
        <v>-11.402051002984271</v>
      </c>
      <c r="AT264" s="72">
        <f t="shared" si="96"/>
        <v>-176.2514027184026</v>
      </c>
      <c r="AU264" s="72"/>
      <c r="AV264" s="72"/>
      <c r="AW264" s="72"/>
      <c r="AX264" s="72" t="str">
        <f t="shared" si="97"/>
        <v>-0.230237500865649-0.28117866917984j</v>
      </c>
      <c r="AY264" s="72">
        <f t="shared" si="98"/>
        <v>-8.7919335323939531</v>
      </c>
      <c r="AZ264" s="72">
        <f t="shared" si="99"/>
        <v>-129.31164236038231</v>
      </c>
      <c r="BA264" s="72">
        <f t="shared" si="87"/>
        <v>50.688357639617685</v>
      </c>
      <c r="BB264" s="72">
        <f t="shared" si="100"/>
        <v>8.7919335323939531</v>
      </c>
      <c r="BC264" s="72">
        <f t="shared" si="101"/>
        <v>-50.688357639617685</v>
      </c>
      <c r="BD264" s="72"/>
      <c r="BE264" s="72"/>
      <c r="BF264" s="56"/>
    </row>
    <row r="265" spans="2:58" s="42" customFormat="1" hidden="1" x14ac:dyDescent="0.3">
      <c r="B265" s="55">
        <v>154</v>
      </c>
      <c r="C265" s="72">
        <f t="shared" si="68"/>
        <v>120226.44346174138</v>
      </c>
      <c r="D265" s="72" t="str">
        <f t="shared" si="88"/>
        <v>755405.023093271j</v>
      </c>
      <c r="E265" s="72">
        <f t="shared" si="69"/>
        <v>0.76872963668065109</v>
      </c>
      <c r="F265" s="72" t="str">
        <f t="shared" si="70"/>
        <v>-0.755405023093271j</v>
      </c>
      <c r="G265" s="72" t="str">
        <f t="shared" si="71"/>
        <v>0.768729636680651-0.755405023093271j</v>
      </c>
      <c r="H265" s="72">
        <f t="shared" si="72"/>
        <v>0.65049874740046798</v>
      </c>
      <c r="I265" s="72">
        <f t="shared" si="73"/>
        <v>-44.499109433512196</v>
      </c>
      <c r="J265" s="72"/>
      <c r="K265" s="72"/>
      <c r="L265" s="72"/>
      <c r="M265" s="72">
        <f t="shared" si="74"/>
        <v>36.363636363636367</v>
      </c>
      <c r="N265" s="72" t="str">
        <f t="shared" si="75"/>
        <v>1+49.9322720264652j</v>
      </c>
      <c r="O265" s="72" t="str">
        <f t="shared" si="76"/>
        <v>-187.3101271418+3.77702511546636j</v>
      </c>
      <c r="P265" s="72" t="str">
        <f t="shared" si="89"/>
        <v>0.001331615840413-9.69362404980658j</v>
      </c>
      <c r="Q265" s="72"/>
      <c r="R265" s="72"/>
      <c r="S265" s="72"/>
      <c r="T265" s="72">
        <f t="shared" si="77"/>
        <v>24</v>
      </c>
      <c r="U265" s="72" t="str">
        <f t="shared" si="78"/>
        <v>1+0.0755405023093271j</v>
      </c>
      <c r="V265" s="72" t="str">
        <f t="shared" si="79"/>
        <v>-187.3101271418+3.77702511546636j</v>
      </c>
      <c r="W265" s="72" t="str">
        <f t="shared" si="90"/>
        <v>-0.127882580599189-0.012257680933821j</v>
      </c>
      <c r="X265" s="72"/>
      <c r="Y265" s="72"/>
      <c r="Z265" s="72"/>
      <c r="AA265" s="72" t="str">
        <f t="shared" si="80"/>
        <v>7-0.185331041918044j</v>
      </c>
      <c r="AB265" s="72">
        <f t="shared" si="81"/>
        <v>16.905004013606629</v>
      </c>
      <c r="AC265" s="72">
        <f t="shared" si="82"/>
        <v>-1.5166009180096129</v>
      </c>
      <c r="AD265" s="72"/>
      <c r="AE265" s="72" t="str">
        <f t="shared" si="83"/>
        <v>62499.9999986068-0.295080087139231j</v>
      </c>
      <c r="AF265" s="72" t="str">
        <f t="shared" si="84"/>
        <v>0.242424242425235+8.67085655523738E-07j</v>
      </c>
      <c r="AG265" s="72">
        <f t="shared" si="91"/>
        <v>-12.308479057627755</v>
      </c>
      <c r="AH265" s="72">
        <f t="shared" si="92"/>
        <v>2.0493143771689579E-4</v>
      </c>
      <c r="AI265" s="72"/>
      <c r="AJ265" s="72"/>
      <c r="AK265" s="72"/>
      <c r="AL265" s="72" t="str">
        <f t="shared" si="85"/>
        <v>-0.494207233648229-0.503062785217439j</v>
      </c>
      <c r="AM265" s="72">
        <f t="shared" si="93"/>
        <v>-3.0337022667411957</v>
      </c>
      <c r="AN265" s="72">
        <f t="shared" si="94"/>
        <v>-134.49123869634346</v>
      </c>
      <c r="AO265" s="72"/>
      <c r="AP265" s="72"/>
      <c r="AQ265" s="72"/>
      <c r="AR265" s="72" t="str">
        <f t="shared" si="86"/>
        <v>-0.244758973868413-0.0169380994269501j</v>
      </c>
      <c r="AS265" s="72">
        <f t="shared" si="95"/>
        <v>-12.204478458253348</v>
      </c>
      <c r="AT265" s="72">
        <f t="shared" si="96"/>
        <v>-176.0412613550975</v>
      </c>
      <c r="AU265" s="72"/>
      <c r="AV265" s="72"/>
      <c r="AW265" s="72"/>
      <c r="AX265" s="72" t="str">
        <f t="shared" si="97"/>
        <v>-0.226521386178192-0.258786972801491j</v>
      </c>
      <c r="AY265" s="72">
        <f t="shared" si="98"/>
        <v>-9.2707900666929159</v>
      </c>
      <c r="AZ265" s="72">
        <f t="shared" si="99"/>
        <v>-131.19630437896532</v>
      </c>
      <c r="BA265" s="72">
        <f t="shared" si="87"/>
        <v>48.80369562103467</v>
      </c>
      <c r="BB265" s="72">
        <f t="shared" si="100"/>
        <v>9.2707900666929159</v>
      </c>
      <c r="BC265" s="72">
        <f t="shared" si="101"/>
        <v>-48.80369562103467</v>
      </c>
      <c r="BD265" s="72"/>
      <c r="BE265" s="72"/>
      <c r="BF265" s="56"/>
    </row>
    <row r="266" spans="2:58" s="42" customFormat="1" hidden="1" x14ac:dyDescent="0.3">
      <c r="B266" s="55">
        <v>155</v>
      </c>
      <c r="C266" s="72">
        <f t="shared" si="68"/>
        <v>125892.5411794168</v>
      </c>
      <c r="D266" s="72" t="str">
        <f t="shared" si="88"/>
        <v>791006.165022013j</v>
      </c>
      <c r="E266" s="72">
        <f t="shared" si="69"/>
        <v>0.7464170892062213</v>
      </c>
      <c r="F266" s="72" t="str">
        <f t="shared" si="70"/>
        <v>-0.791006165022013j</v>
      </c>
      <c r="G266" s="72" t="str">
        <f t="shared" si="71"/>
        <v>0.746417089206221-0.791006165022013j</v>
      </c>
      <c r="H266" s="72">
        <f t="shared" si="72"/>
        <v>0.72922046100503179</v>
      </c>
      <c r="I266" s="72">
        <f t="shared" si="73"/>
        <v>-46.661253596068761</v>
      </c>
      <c r="J266" s="72"/>
      <c r="K266" s="72"/>
      <c r="L266" s="72"/>
      <c r="M266" s="72">
        <f t="shared" si="74"/>
        <v>36.363636363636367</v>
      </c>
      <c r="N266" s="72" t="str">
        <f t="shared" si="75"/>
        <v>1+52.285507507955j</v>
      </c>
      <c r="O266" s="72" t="str">
        <f t="shared" si="76"/>
        <v>-205.477948523935+3.95503082511007j</v>
      </c>
      <c r="P266" s="72" t="str">
        <f t="shared" si="89"/>
        <v>0.00113028918904357-9.25299636986302j</v>
      </c>
      <c r="Q266" s="72"/>
      <c r="R266" s="72"/>
      <c r="S266" s="72"/>
      <c r="T266" s="72">
        <f t="shared" si="77"/>
        <v>24</v>
      </c>
      <c r="U266" s="72" t="str">
        <f t="shared" si="78"/>
        <v>1+0.0791006165022013j</v>
      </c>
      <c r="V266" s="72" t="str">
        <f t="shared" si="79"/>
        <v>-205.477948523935+3.95503082511007j</v>
      </c>
      <c r="W266" s="72" t="str">
        <f t="shared" si="90"/>
        <v>-0.11657983144928-0.011482943254838j</v>
      </c>
      <c r="X266" s="72"/>
      <c r="Y266" s="72"/>
      <c r="Z266" s="72"/>
      <c r="AA266" s="72" t="str">
        <f t="shared" si="80"/>
        <v>7-0.176989770991361j</v>
      </c>
      <c r="AB266" s="72">
        <f t="shared" si="81"/>
        <v>16.904736329366091</v>
      </c>
      <c r="AC266" s="72">
        <f t="shared" si="82"/>
        <v>-1.4483723925754901</v>
      </c>
      <c r="AD266" s="72"/>
      <c r="AE266" s="72" t="str">
        <f t="shared" si="83"/>
        <v>62499.9999984723-0.308986783204172j</v>
      </c>
      <c r="AF266" s="72" t="str">
        <f t="shared" si="84"/>
        <v>0.242424242425331+9.07950143504224E-07j</v>
      </c>
      <c r="AG266" s="72">
        <f t="shared" si="91"/>
        <v>-12.308479057618955</v>
      </c>
      <c r="AH266" s="72">
        <f t="shared" si="92"/>
        <v>2.1458955882627711E-4</v>
      </c>
      <c r="AI266" s="72"/>
      <c r="AJ266" s="72"/>
      <c r="AK266" s="72"/>
      <c r="AL266" s="72" t="str">
        <f t="shared" si="85"/>
        <v>-0.493987511676702-0.466255486071833j</v>
      </c>
      <c r="AM266" s="72">
        <f t="shared" si="93"/>
        <v>-3.3590561818705797</v>
      </c>
      <c r="AN266" s="72">
        <f t="shared" si="94"/>
        <v>-136.65425469568552</v>
      </c>
      <c r="AO266" s="72"/>
      <c r="AP266" s="72"/>
      <c r="AQ266" s="72"/>
      <c r="AR266" s="72" t="str">
        <f t="shared" si="86"/>
        <v>-0.223115716329517-0.016295517028908j</v>
      </c>
      <c r="AS266" s="72">
        <f t="shared" si="95"/>
        <v>-13.006291813962488</v>
      </c>
      <c r="AT266" s="72">
        <f t="shared" si="96"/>
        <v>-175.82275280125324</v>
      </c>
      <c r="AU266" s="72"/>
      <c r="AV266" s="72"/>
      <c r="AW266" s="72"/>
      <c r="AX266" s="72" t="str">
        <f t="shared" si="97"/>
        <v>-0.222416437406531-0.237145137583219j</v>
      </c>
      <c r="AY266" s="72">
        <f t="shared" si="98"/>
        <v>-9.758967129483505</v>
      </c>
      <c r="AZ266" s="72">
        <f t="shared" si="99"/>
        <v>-133.16432956542235</v>
      </c>
      <c r="BA266" s="72">
        <f t="shared" si="87"/>
        <v>46.835670434577658</v>
      </c>
      <c r="BB266" s="72">
        <f t="shared" si="100"/>
        <v>9.758967129483505</v>
      </c>
      <c r="BC266" s="72">
        <f t="shared" si="101"/>
        <v>-46.835670434577658</v>
      </c>
      <c r="BD266" s="72"/>
      <c r="BE266" s="72"/>
      <c r="BF266" s="56"/>
    </row>
    <row r="267" spans="2:58" s="42" customFormat="1" hidden="1" x14ac:dyDescent="0.3">
      <c r="B267" s="55">
        <v>156</v>
      </c>
      <c r="C267" s="72">
        <f t="shared" si="68"/>
        <v>131825.6738556409</v>
      </c>
      <c r="D267" s="72" t="str">
        <f t="shared" si="88"/>
        <v>828285.137078811j</v>
      </c>
      <c r="E267" s="72">
        <f t="shared" si="69"/>
        <v>0.72195186740009898</v>
      </c>
      <c r="F267" s="72" t="str">
        <f t="shared" si="70"/>
        <v>-0.828285137078811j</v>
      </c>
      <c r="G267" s="72" t="str">
        <f t="shared" si="71"/>
        <v>0.721951867400099-0.828285137078811j</v>
      </c>
      <c r="H267" s="72">
        <f t="shared" si="72"/>
        <v>0.81804684753913359</v>
      </c>
      <c r="I267" s="72">
        <f t="shared" si="73"/>
        <v>-48.923864437675455</v>
      </c>
      <c r="J267" s="72"/>
      <c r="K267" s="72"/>
      <c r="L267" s="72"/>
      <c r="M267" s="72">
        <f t="shared" si="74"/>
        <v>36.363636363636367</v>
      </c>
      <c r="N267" s="72" t="str">
        <f t="shared" si="75"/>
        <v>1+54.7496475609094j</v>
      </c>
      <c r="O267" s="72" t="str">
        <f t="shared" si="76"/>
        <v>-225.398568540869+4.14142568539406j</v>
      </c>
      <c r="P267" s="72" t="str">
        <f t="shared" si="89"/>
        <v>0.000960956033863258-8.83276370432305j</v>
      </c>
      <c r="Q267" s="72"/>
      <c r="R267" s="72"/>
      <c r="S267" s="72"/>
      <c r="T267" s="72">
        <f t="shared" si="77"/>
        <v>24</v>
      </c>
      <c r="U267" s="72" t="str">
        <f t="shared" si="78"/>
        <v>1+0.0828285137078811j</v>
      </c>
      <c r="V267" s="72" t="str">
        <f t="shared" si="79"/>
        <v>-225.398568540869+4.14142568539406j</v>
      </c>
      <c r="W267" s="72" t="str">
        <f t="shared" si="90"/>
        <v>-0.106280123882426-0.0107721871509687j</v>
      </c>
      <c r="X267" s="72"/>
      <c r="Y267" s="72"/>
      <c r="Z267" s="72"/>
      <c r="AA267" s="72" t="str">
        <f t="shared" si="80"/>
        <v>7-0.169023919098381j</v>
      </c>
      <c r="AB267" s="72">
        <f t="shared" si="81"/>
        <v>16.904492184050977</v>
      </c>
      <c r="AC267" s="72">
        <f t="shared" si="82"/>
        <v>-1.3832108183500584</v>
      </c>
      <c r="AD267" s="72"/>
      <c r="AE267" s="72" t="str">
        <f t="shared" si="83"/>
        <v>62499.999998325-0.32354888166274j</v>
      </c>
      <c r="AF267" s="72" t="str">
        <f t="shared" si="84"/>
        <v>0.242424242425436+9.50740515470051E-07j</v>
      </c>
      <c r="AG267" s="72">
        <f t="shared" si="91"/>
        <v>-12.308479057609317</v>
      </c>
      <c r="AH267" s="72">
        <f t="shared" si="92"/>
        <v>2.2470285316041253E-4</v>
      </c>
      <c r="AI267" s="72"/>
      <c r="AJ267" s="72"/>
      <c r="AK267" s="72"/>
      <c r="AL267" s="72" t="str">
        <f t="shared" si="85"/>
        <v>-0.493786336384136-0.430489768246205j</v>
      </c>
      <c r="AM267" s="72">
        <f t="shared" si="93"/>
        <v>-3.6739453990656235</v>
      </c>
      <c r="AN267" s="72">
        <f t="shared" si="94"/>
        <v>-138.9176309725151</v>
      </c>
      <c r="AO267" s="72"/>
      <c r="AP267" s="72"/>
      <c r="AQ267" s="72"/>
      <c r="AR267" s="72" t="str">
        <f t="shared" si="86"/>
        <v>-0.203394927053487-0.0156666414016417j</v>
      </c>
      <c r="AS267" s="72">
        <f t="shared" si="95"/>
        <v>-13.807507271512666</v>
      </c>
      <c r="AT267" s="72">
        <f t="shared" si="96"/>
        <v>-175.59544807371165</v>
      </c>
      <c r="AU267" s="72"/>
      <c r="AV267" s="72"/>
      <c r="AW267" s="72"/>
      <c r="AX267" s="72" t="str">
        <f t="shared" si="97"/>
        <v>-0.217895584253174-0.21624951840836j</v>
      </c>
      <c r="AY267" s="72">
        <f t="shared" si="98"/>
        <v>-10.257539397594149</v>
      </c>
      <c r="AZ267" s="72">
        <f t="shared" si="99"/>
        <v>-135.21723652576549</v>
      </c>
      <c r="BA267" s="72">
        <f t="shared" si="87"/>
        <v>44.782763474234507</v>
      </c>
      <c r="BB267" s="72">
        <f t="shared" si="100"/>
        <v>10.257539397594149</v>
      </c>
      <c r="BC267" s="72">
        <f t="shared" si="101"/>
        <v>-44.782763474234507</v>
      </c>
      <c r="BD267" s="72"/>
      <c r="BE267" s="72"/>
      <c r="BF267" s="56"/>
    </row>
    <row r="268" spans="2:58" s="42" customFormat="1" hidden="1" x14ac:dyDescent="0.3">
      <c r="B268" s="55">
        <v>157</v>
      </c>
      <c r="C268" s="72">
        <f t="shared" si="68"/>
        <v>138038.42646028864</v>
      </c>
      <c r="D268" s="72" t="str">
        <f t="shared" si="88"/>
        <v>867321.012961475j</v>
      </c>
      <c r="E268" s="72">
        <f t="shared" si="69"/>
        <v>0.69512628512588004</v>
      </c>
      <c r="F268" s="72" t="str">
        <f t="shared" si="70"/>
        <v>-0.867321012961475j</v>
      </c>
      <c r="G268" s="72" t="str">
        <f t="shared" si="71"/>
        <v>0.69512628512588-0.867321012961475j</v>
      </c>
      <c r="H268" s="72">
        <f t="shared" si="72"/>
        <v>0.91823870188921297</v>
      </c>
      <c r="I268" s="72">
        <f t="shared" si="73"/>
        <v>-51.289092687180535</v>
      </c>
      <c r="J268" s="72"/>
      <c r="K268" s="72"/>
      <c r="L268" s="72"/>
      <c r="M268" s="72">
        <f t="shared" si="74"/>
        <v>36.363636363636367</v>
      </c>
      <c r="N268" s="72" t="str">
        <f t="shared" si="75"/>
        <v>1+57.3299189567535j</v>
      </c>
      <c r="O268" s="72" t="str">
        <f t="shared" si="76"/>
        <v>-247.241094043091+4.33660506480738j</v>
      </c>
      <c r="P268" s="72" t="str">
        <f t="shared" si="89"/>
        <v>0.000818369838160647-8.43193476724386j</v>
      </c>
      <c r="Q268" s="72"/>
      <c r="R268" s="72"/>
      <c r="S268" s="72"/>
      <c r="T268" s="72">
        <f t="shared" si="77"/>
        <v>24</v>
      </c>
      <c r="U268" s="72" t="str">
        <f t="shared" si="78"/>
        <v>1+0.0867321012961475j</v>
      </c>
      <c r="V268" s="72" t="str">
        <f t="shared" si="79"/>
        <v>-247.241094043091+4.33660506480738j</v>
      </c>
      <c r="W268" s="72" t="str">
        <f t="shared" si="90"/>
        <v>-0.0968937597246398-0.0101187078546159j</v>
      </c>
      <c r="X268" s="72"/>
      <c r="Y268" s="72"/>
      <c r="Z268" s="72"/>
      <c r="AA268" s="72" t="str">
        <f t="shared" si="80"/>
        <v>7-0.161416589599241j</v>
      </c>
      <c r="AB268" s="72">
        <f t="shared" si="81"/>
        <v>16.90426950890992</v>
      </c>
      <c r="AC268" s="72">
        <f t="shared" si="82"/>
        <v>-1.3209786546917779</v>
      </c>
      <c r="AD268" s="72"/>
      <c r="AE268" s="72" t="str">
        <f t="shared" si="83"/>
        <v>62499.9999981635-0.338797270678121j</v>
      </c>
      <c r="AF268" s="72" t="str">
        <f t="shared" si="84"/>
        <v>0.242424242425551+9.95547535537164E-07j</v>
      </c>
      <c r="AG268" s="72">
        <f t="shared" si="91"/>
        <v>-12.308479057598749</v>
      </c>
      <c r="AH268" s="72">
        <f t="shared" si="92"/>
        <v>2.352927723724928E-4</v>
      </c>
      <c r="AI268" s="72"/>
      <c r="AJ268" s="72"/>
      <c r="AK268" s="72"/>
      <c r="AL268" s="72" t="str">
        <f t="shared" si="85"/>
        <v>-0.493602209988676-0.395682926436112j</v>
      </c>
      <c r="AM268" s="72">
        <f t="shared" si="93"/>
        <v>-3.9771410404016345</v>
      </c>
      <c r="AN268" s="72">
        <f t="shared" si="94"/>
        <v>-141.2835317881752</v>
      </c>
      <c r="AO268" s="72"/>
      <c r="AP268" s="72"/>
      <c r="AQ268" s="72"/>
      <c r="AR268" s="72" t="str">
        <f t="shared" si="86"/>
        <v>-0.185424386929427-0.0150527691251075j</v>
      </c>
      <c r="AS268" s="72">
        <f t="shared" si="95"/>
        <v>-14.608135952994612</v>
      </c>
      <c r="AT268" s="72">
        <f t="shared" si="96"/>
        <v>-175.35890065832825</v>
      </c>
      <c r="AU268" s="72"/>
      <c r="AV268" s="72"/>
      <c r="AW268" s="72"/>
      <c r="AX268" s="72" t="str">
        <f t="shared" si="97"/>
        <v>-0.212933627511276-0.196104667031042j</v>
      </c>
      <c r="AY268" s="72">
        <f t="shared" si="98"/>
        <v>-10.767675377137152</v>
      </c>
      <c r="AZ268" s="72">
        <f t="shared" si="99"/>
        <v>-137.35597721711346</v>
      </c>
      <c r="BA268" s="72">
        <f t="shared" si="87"/>
        <v>42.644022782886537</v>
      </c>
      <c r="BB268" s="72">
        <f t="shared" si="100"/>
        <v>10.767675377137152</v>
      </c>
      <c r="BC268" s="72">
        <f t="shared" si="101"/>
        <v>-42.644022782886537</v>
      </c>
      <c r="BD268" s="72"/>
      <c r="BE268" s="72"/>
      <c r="BF268" s="56"/>
    </row>
    <row r="269" spans="2:58" s="42" customFormat="1" hidden="1" x14ac:dyDescent="0.3">
      <c r="B269" s="55">
        <v>158</v>
      </c>
      <c r="C269" s="72">
        <f t="shared" si="68"/>
        <v>144543.9770745929</v>
      </c>
      <c r="D269" s="72" t="str">
        <f t="shared" si="88"/>
        <v>908196.592996385j</v>
      </c>
      <c r="E269" s="72">
        <f t="shared" si="69"/>
        <v>0.66571261906335322</v>
      </c>
      <c r="F269" s="72" t="str">
        <f t="shared" si="70"/>
        <v>-0.908196592996385j</v>
      </c>
      <c r="G269" s="72" t="str">
        <f t="shared" si="71"/>
        <v>0.665712619063353-0.908196592996385j</v>
      </c>
      <c r="H269" s="72">
        <f t="shared" si="72"/>
        <v>1.0311731589971735</v>
      </c>
      <c r="I269" s="72">
        <f t="shared" si="73"/>
        <v>-53.758398498363043</v>
      </c>
      <c r="J269" s="72"/>
      <c r="K269" s="72"/>
      <c r="L269" s="72"/>
      <c r="M269" s="72">
        <f t="shared" si="74"/>
        <v>36.363636363636367</v>
      </c>
      <c r="N269" s="72" t="str">
        <f t="shared" si="75"/>
        <v>1+60.031794797061j</v>
      </c>
      <c r="O269" s="72" t="str">
        <f t="shared" si="76"/>
        <v>-271.19094700498+4.54098296498193j</v>
      </c>
      <c r="P269" s="72" t="str">
        <f t="shared" si="89"/>
        <v>0.000698161868370426-8.04957248766687j</v>
      </c>
      <c r="Q269" s="72"/>
      <c r="R269" s="72"/>
      <c r="S269" s="72"/>
      <c r="T269" s="72">
        <f t="shared" si="77"/>
        <v>24</v>
      </c>
      <c r="U269" s="72" t="str">
        <f t="shared" si="78"/>
        <v>1+0.0908196592996385j</v>
      </c>
      <c r="V269" s="72" t="str">
        <f t="shared" si="79"/>
        <v>-271.19094700498+4.54098296498193j</v>
      </c>
      <c r="W269" s="72" t="str">
        <f t="shared" si="90"/>
        <v>-0.0883391776160592-0.00951661016855023j</v>
      </c>
      <c r="X269" s="72"/>
      <c r="Y269" s="72"/>
      <c r="Z269" s="72"/>
      <c r="AA269" s="72" t="str">
        <f t="shared" si="80"/>
        <v>7-0.15415164632814j</v>
      </c>
      <c r="AB269" s="72">
        <f t="shared" si="81"/>
        <v>16.904066416812643</v>
      </c>
      <c r="AC269" s="72">
        <f t="shared" si="82"/>
        <v>-1.2615444875248596</v>
      </c>
      <c r="AD269" s="72"/>
      <c r="AE269" s="72" t="str">
        <f t="shared" si="83"/>
        <v>62499.9999979863-0.354764294127782j</v>
      </c>
      <c r="AF269" s="72" t="str">
        <f t="shared" si="84"/>
        <v>0.242424242425677+1.04246624540251E-06j</v>
      </c>
      <c r="AG269" s="72">
        <f t="shared" si="91"/>
        <v>-12.308479057587169</v>
      </c>
      <c r="AH269" s="72">
        <f t="shared" si="92"/>
        <v>2.4638177910097693E-4</v>
      </c>
      <c r="AI269" s="72"/>
      <c r="AJ269" s="72"/>
      <c r="AK269" s="72"/>
      <c r="AL269" s="72" t="str">
        <f t="shared" si="85"/>
        <v>-0.493433743491713-0.361755183465128j</v>
      </c>
      <c r="AM269" s="72">
        <f t="shared" si="93"/>
        <v>-4.2672950392057531</v>
      </c>
      <c r="AN269" s="72">
        <f t="shared" si="94"/>
        <v>-143.75342907564706</v>
      </c>
      <c r="AO269" s="72"/>
      <c r="AP269" s="72"/>
      <c r="AQ269" s="72"/>
      <c r="AR269" s="72" t="str">
        <f t="shared" si="86"/>
        <v>-0.169047549964824-0.0144549018927605j</v>
      </c>
      <c r="AS269" s="72">
        <f t="shared" si="95"/>
        <v>-15.408184022803635</v>
      </c>
      <c r="AT269" s="72">
        <f t="shared" si="96"/>
        <v>-175.11264623725052</v>
      </c>
      <c r="AU269" s="72"/>
      <c r="AV269" s="72"/>
      <c r="AW269" s="72"/>
      <c r="AX269" s="72" t="str">
        <f t="shared" si="97"/>
        <v>-0.207508621135195-0.176723617201009j</v>
      </c>
      <c r="AY269" s="72">
        <f t="shared" si="98"/>
        <v>-11.29063417400495</v>
      </c>
      <c r="AZ269" s="72">
        <f t="shared" si="99"/>
        <v>-139.58079993348471</v>
      </c>
      <c r="BA269" s="72">
        <f t="shared" si="87"/>
        <v>40.419200066515288</v>
      </c>
      <c r="BB269" s="72">
        <f t="shared" si="100"/>
        <v>11.29063417400495</v>
      </c>
      <c r="BC269" s="72">
        <f t="shared" si="101"/>
        <v>-40.419200066515288</v>
      </c>
      <c r="BD269" s="72"/>
      <c r="BE269" s="72"/>
      <c r="BF269" s="56"/>
    </row>
    <row r="270" spans="2:58" s="42" customFormat="1" hidden="1" x14ac:dyDescent="0.3">
      <c r="B270" s="55">
        <v>159</v>
      </c>
      <c r="C270" s="72">
        <f t="shared" si="68"/>
        <v>151356.12484362093</v>
      </c>
      <c r="D270" s="72" t="str">
        <f t="shared" si="88"/>
        <v>950998.579769078j</v>
      </c>
      <c r="E270" s="72">
        <f t="shared" si="69"/>
        <v>0.63346117555715598</v>
      </c>
      <c r="F270" s="72" t="str">
        <f t="shared" si="70"/>
        <v>-0.950998579769078j</v>
      </c>
      <c r="G270" s="72" t="str">
        <f t="shared" si="71"/>
        <v>0.633461175557156-0.950998579769078j</v>
      </c>
      <c r="H270" s="72">
        <f t="shared" si="72"/>
        <v>1.1583387782225865</v>
      </c>
      <c r="I270" s="72">
        <f t="shared" si="73"/>
        <v>-56.332373295946311</v>
      </c>
      <c r="J270" s="72"/>
      <c r="K270" s="72"/>
      <c r="L270" s="72"/>
      <c r="M270" s="72">
        <f t="shared" si="74"/>
        <v>36.363636363636367</v>
      </c>
      <c r="N270" s="72" t="str">
        <f t="shared" si="75"/>
        <v>1+62.861006122736j</v>
      </c>
      <c r="O270" s="72" t="str">
        <f t="shared" si="76"/>
        <v>-297.451438578525+4.75499289884539j</v>
      </c>
      <c r="P270" s="72" t="str">
        <f t="shared" si="89"/>
        <v>0.000596692211616473-7.68479030310291j</v>
      </c>
      <c r="Q270" s="72"/>
      <c r="R270" s="72"/>
      <c r="S270" s="72"/>
      <c r="T270" s="72">
        <f t="shared" si="77"/>
        <v>24</v>
      </c>
      <c r="U270" s="72" t="str">
        <f t="shared" si="78"/>
        <v>1+0.0950998579769078j</v>
      </c>
      <c r="V270" s="72" t="str">
        <f t="shared" si="79"/>
        <v>-297.451438578525+4.75499289884539j</v>
      </c>
      <c r="W270" s="72" t="str">
        <f t="shared" si="90"/>
        <v>-0.0805421955018269-0.00896070354156566j</v>
      </c>
      <c r="X270" s="72"/>
      <c r="Y270" s="72"/>
      <c r="Z270" s="72"/>
      <c r="AA270" s="72" t="str">
        <f t="shared" si="80"/>
        <v>7-0.147213679366372j</v>
      </c>
      <c r="AB270" s="72">
        <f t="shared" si="81"/>
        <v>16.903881186337564</v>
      </c>
      <c r="AC270" s="72">
        <f t="shared" si="82"/>
        <v>-1.2047827618128062</v>
      </c>
      <c r="AD270" s="72"/>
      <c r="AE270" s="72" t="str">
        <f t="shared" si="83"/>
        <v>62499.999997792-0.371483820209172j</v>
      </c>
      <c r="AF270" s="72" t="str">
        <f t="shared" si="84"/>
        <v>0.242424242425815+0.0000010915961659402j</v>
      </c>
      <c r="AG270" s="72">
        <f t="shared" si="91"/>
        <v>-12.308479057574477</v>
      </c>
      <c r="AH270" s="72">
        <f t="shared" si="92"/>
        <v>2.5799339461585516E-4</v>
      </c>
      <c r="AI270" s="72"/>
      <c r="AJ270" s="72"/>
      <c r="AK270" s="72"/>
      <c r="AL270" s="72" t="str">
        <f t="shared" si="85"/>
        <v>-0.493279651083886-0.328629403311274j</v>
      </c>
      <c r="AM270" s="72">
        <f t="shared" si="93"/>
        <v>-4.5429453131831803</v>
      </c>
      <c r="AN270" s="72">
        <f t="shared" si="94"/>
        <v>-146.32792451543611</v>
      </c>
      <c r="AO270" s="72"/>
      <c r="AP270" s="72"/>
      <c r="AQ270" s="72"/>
      <c r="AR270" s="72" t="str">
        <f t="shared" si="86"/>
        <v>-0.154122075710263-0.0138737881265833j</v>
      </c>
      <c r="AS270" s="72">
        <f t="shared" si="95"/>
        <v>-16.207652767826943</v>
      </c>
      <c r="AT270" s="72">
        <f t="shared" si="96"/>
        <v>-174.85620240708866</v>
      </c>
      <c r="AU270" s="72"/>
      <c r="AV270" s="72"/>
      <c r="AW270" s="72"/>
      <c r="AX270" s="72" t="str">
        <f t="shared" si="97"/>
        <v>-0.201603502127533-0.158127904094655j</v>
      </c>
      <c r="AY270" s="72">
        <f t="shared" si="98"/>
        <v>-11.827758136749058</v>
      </c>
      <c r="AZ270" s="72">
        <f t="shared" si="99"/>
        <v>-141.89110164467397</v>
      </c>
      <c r="BA270" s="72">
        <f t="shared" si="87"/>
        <v>38.108898355326041</v>
      </c>
      <c r="BB270" s="72">
        <f t="shared" si="100"/>
        <v>11.827758136749058</v>
      </c>
      <c r="BC270" s="72">
        <f t="shared" si="101"/>
        <v>-38.108898355326041</v>
      </c>
      <c r="BD270" s="72"/>
      <c r="BE270" s="72"/>
      <c r="BF270" s="56"/>
    </row>
    <row r="271" spans="2:58" s="42" customFormat="1" hidden="1" x14ac:dyDescent="0.3">
      <c r="B271" s="55">
        <v>160</v>
      </c>
      <c r="C271" s="72">
        <f t="shared" si="68"/>
        <v>158489.31924611155</v>
      </c>
      <c r="D271" s="72" t="str">
        <f t="shared" si="88"/>
        <v>995817.762032063j</v>
      </c>
      <c r="E271" s="72">
        <f t="shared" si="69"/>
        <v>0.59809817095846629</v>
      </c>
      <c r="F271" s="72" t="str">
        <f t="shared" si="70"/>
        <v>-0.995817762032063j</v>
      </c>
      <c r="G271" s="72" t="str">
        <f t="shared" si="71"/>
        <v>0.598098170958466-0.995817762032063j</v>
      </c>
      <c r="H271" s="72">
        <f t="shared" si="72"/>
        <v>1.3013247856838785</v>
      </c>
      <c r="I271" s="72">
        <f t="shared" si="73"/>
        <v>-59.010548797139023</v>
      </c>
      <c r="J271" s="72"/>
      <c r="K271" s="72"/>
      <c r="L271" s="72"/>
      <c r="M271" s="72">
        <f t="shared" si="74"/>
        <v>36.363636363636367</v>
      </c>
      <c r="N271" s="72" t="str">
        <f t="shared" si="75"/>
        <v>1+65.8235540703193j</v>
      </c>
      <c r="O271" s="72" t="str">
        <f t="shared" si="76"/>
        <v>-326.24549500892+4.97908881016032j</v>
      </c>
      <c r="P271" s="72" t="str">
        <f t="shared" si="89"/>
        <v>0.000510926395126349-7.33674878901211j</v>
      </c>
      <c r="Q271" s="72"/>
      <c r="R271" s="72"/>
      <c r="S271" s="72"/>
      <c r="T271" s="72">
        <f t="shared" si="77"/>
        <v>24</v>
      </c>
      <c r="U271" s="72" t="str">
        <f t="shared" si="78"/>
        <v>1+0.0995817762032063j</v>
      </c>
      <c r="V271" s="72" t="str">
        <f t="shared" si="79"/>
        <v>-326.24549500892+4.97908881016032j</v>
      </c>
      <c r="W271" s="72" t="str">
        <f t="shared" si="90"/>
        <v>-0.073435326876282-0.00844641132323304j</v>
      </c>
      <c r="X271" s="72"/>
      <c r="Y271" s="72"/>
      <c r="Z271" s="72"/>
      <c r="AA271" s="72" t="str">
        <f t="shared" si="80"/>
        <v>7-0.140587972355821j</v>
      </c>
      <c r="AB271" s="72">
        <f t="shared" si="81"/>
        <v>16.903712247248116</v>
      </c>
      <c r="AC271" s="72">
        <f t="shared" si="82"/>
        <v>-1.1505735250158993</v>
      </c>
      <c r="AD271" s="72"/>
      <c r="AE271" s="72" t="str">
        <f t="shared" si="83"/>
        <v>62499.999997579-0.388991313278706j</v>
      </c>
      <c r="AF271" s="72" t="str">
        <f t="shared" si="84"/>
        <v>0.242424242425967+1.14304150829866E-06j</v>
      </c>
      <c r="AG271" s="72">
        <f t="shared" si="91"/>
        <v>-12.308479057560536</v>
      </c>
      <c r="AH271" s="72">
        <f t="shared" si="92"/>
        <v>2.7015224871042314E-4</v>
      </c>
      <c r="AI271" s="72"/>
      <c r="AJ271" s="72"/>
      <c r="AK271" s="72"/>
      <c r="AL271" s="72" t="str">
        <f t="shared" si="85"/>
        <v>-0.493138744347807-0.296230825422174j</v>
      </c>
      <c r="AM271" s="72">
        <f t="shared" si="93"/>
        <v>-4.8025267557479463</v>
      </c>
      <c r="AN271" s="72">
        <f t="shared" si="94"/>
        <v>-149.00655875647152</v>
      </c>
      <c r="AO271" s="72"/>
      <c r="AP271" s="72"/>
      <c r="AQ271" s="72"/>
      <c r="AR271" s="72" t="str">
        <f t="shared" si="86"/>
        <v>-0.140518505967665-0.0133099595219524j</v>
      </c>
      <c r="AS271" s="72">
        <f t="shared" si="95"/>
        <v>-17.006538637810987</v>
      </c>
      <c r="AT271" s="72">
        <f t="shared" si="96"/>
        <v>-174.58906840020063</v>
      </c>
      <c r="AU271" s="72"/>
      <c r="AV271" s="72"/>
      <c r="AW271" s="72"/>
      <c r="AX271" s="72" t="str">
        <f t="shared" si="97"/>
        <v>-0.195207927105753-0.140347213570127j</v>
      </c>
      <c r="AY271" s="72">
        <f t="shared" si="98"/>
        <v>-12.380460508833668</v>
      </c>
      <c r="AZ271" s="72">
        <f t="shared" si="99"/>
        <v>-144.28527472524146</v>
      </c>
      <c r="BA271" s="72">
        <f t="shared" si="87"/>
        <v>35.714725274758521</v>
      </c>
      <c r="BB271" s="72">
        <f t="shared" si="100"/>
        <v>12.380460508833668</v>
      </c>
      <c r="BC271" s="72">
        <f t="shared" si="101"/>
        <v>-35.714725274758521</v>
      </c>
      <c r="BD271" s="72"/>
      <c r="BE271" s="72"/>
      <c r="BF271" s="56"/>
    </row>
    <row r="272" spans="2:58" s="42" customFormat="1" hidden="1" x14ac:dyDescent="0.3">
      <c r="B272" s="55">
        <v>161</v>
      </c>
      <c r="C272" s="72">
        <f t="shared" si="68"/>
        <v>165958.69074375625</v>
      </c>
      <c r="D272" s="72" t="str">
        <f t="shared" si="88"/>
        <v>1042749.20727993j</v>
      </c>
      <c r="E272" s="72">
        <f t="shared" si="69"/>
        <v>0.55932340746589337</v>
      </c>
      <c r="F272" s="72" t="str">
        <f t="shared" si="70"/>
        <v>-1.04274920727993j</v>
      </c>
      <c r="G272" s="72" t="str">
        <f t="shared" si="71"/>
        <v>0.559323407465893-1.04274920727993j</v>
      </c>
      <c r="H272" s="72">
        <f t="shared" si="72"/>
        <v>1.4618032885123842</v>
      </c>
      <c r="I272" s="72">
        <f t="shared" si="73"/>
        <v>-61.791201235305543</v>
      </c>
      <c r="J272" s="72"/>
      <c r="K272" s="72"/>
      <c r="L272" s="72"/>
      <c r="M272" s="72">
        <f t="shared" si="74"/>
        <v>36.363636363636367</v>
      </c>
      <c r="N272" s="72" t="str">
        <f t="shared" si="75"/>
        <v>1+68.9257226012034j</v>
      </c>
      <c r="O272" s="72" t="str">
        <f t="shared" si="76"/>
        <v>-357.817550063364+5.21374603639965j</v>
      </c>
      <c r="P272" s="72" t="str">
        <f t="shared" si="89"/>
        <v>0.000438333149441826-7.00465258612796j</v>
      </c>
      <c r="Q272" s="72"/>
      <c r="R272" s="72"/>
      <c r="S272" s="72"/>
      <c r="T272" s="72">
        <f t="shared" si="77"/>
        <v>24</v>
      </c>
      <c r="U272" s="72" t="str">
        <f t="shared" si="78"/>
        <v>1+0.104274920727993j</v>
      </c>
      <c r="V272" s="72" t="str">
        <f t="shared" si="79"/>
        <v>-357.817550063364+5.21374603639965j</v>
      </c>
      <c r="W272" s="72" t="str">
        <f t="shared" si="90"/>
        <v>-0.0669571630698118-0.00796969220914579j</v>
      </c>
      <c r="X272" s="72"/>
      <c r="Y272" s="72"/>
      <c r="Z272" s="72"/>
      <c r="AA272" s="72" t="str">
        <f t="shared" si="80"/>
        <v>7-0.134260471283596j</v>
      </c>
      <c r="AB272" s="72">
        <f t="shared" si="81"/>
        <v>16.903558167237378</v>
      </c>
      <c r="AC272" s="72">
        <f t="shared" si="82"/>
        <v>-1.0988021811740332</v>
      </c>
      <c r="AD272" s="72"/>
      <c r="AE272" s="72" t="str">
        <f t="shared" si="83"/>
        <v>62499.9999973454-0.407323909076422j</v>
      </c>
      <c r="AF272" s="72" t="str">
        <f t="shared" si="84"/>
        <v>0.242424242426133+1.19691139494643E-06j</v>
      </c>
      <c r="AG272" s="72">
        <f t="shared" si="91"/>
        <v>-12.308479057545272</v>
      </c>
      <c r="AH272" s="72">
        <f t="shared" si="92"/>
        <v>2.8288413194437438E-4</v>
      </c>
      <c r="AI272" s="72"/>
      <c r="AJ272" s="72"/>
      <c r="AK272" s="72"/>
      <c r="AL272" s="72" t="str">
        <f t="shared" si="85"/>
        <v>-0.493009926398921-0.264486817628908j</v>
      </c>
      <c r="AM272" s="72">
        <f t="shared" si="93"/>
        <v>-5.0443892339160428</v>
      </c>
      <c r="AN272" s="72">
        <f t="shared" si="94"/>
        <v>-151.78761581273935</v>
      </c>
      <c r="AO272" s="72"/>
      <c r="AP272" s="72"/>
      <c r="AQ272" s="72"/>
      <c r="AR272" s="72" t="str">
        <f t="shared" si="86"/>
        <v>-0.128119070473567-0.0127637630650876j</v>
      </c>
      <c r="AS272" s="72">
        <f t="shared" si="95"/>
        <v>-17.804833247218149</v>
      </c>
      <c r="AT272" s="72">
        <f t="shared" si="96"/>
        <v>-174.31072482178195</v>
      </c>
      <c r="AU272" s="72"/>
      <c r="AV272" s="72"/>
      <c r="AW272" s="72"/>
      <c r="AX272" s="72" t="str">
        <f t="shared" si="97"/>
        <v>-0.188320234374508-0.12341855552613j</v>
      </c>
      <c r="AY272" s="72">
        <f t="shared" si="98"/>
        <v>-12.950207331207061</v>
      </c>
      <c r="AZ272" s="72">
        <f t="shared" si="99"/>
        <v>-146.76055536093611</v>
      </c>
      <c r="BA272" s="72">
        <f t="shared" si="87"/>
        <v>33.239444639063898</v>
      </c>
      <c r="BB272" s="72">
        <f t="shared" si="100"/>
        <v>12.950207331207061</v>
      </c>
      <c r="BC272" s="72">
        <f t="shared" si="101"/>
        <v>-33.239444639063898</v>
      </c>
      <c r="BD272" s="72"/>
      <c r="BE272" s="72"/>
      <c r="BF272" s="56"/>
    </row>
    <row r="273" spans="2:58" s="42" customFormat="1" hidden="1" x14ac:dyDescent="0.3">
      <c r="B273" s="55">
        <v>162</v>
      </c>
      <c r="C273" s="72">
        <f t="shared" si="68"/>
        <v>173780.08287493771</v>
      </c>
      <c r="D273" s="72" t="str">
        <f t="shared" si="88"/>
        <v>1091892.46340026j</v>
      </c>
      <c r="E273" s="72">
        <f t="shared" si="69"/>
        <v>0.51680772473567527</v>
      </c>
      <c r="F273" s="72" t="str">
        <f t="shared" si="70"/>
        <v>-1.09189246340026j</v>
      </c>
      <c r="G273" s="72" t="str">
        <f t="shared" si="71"/>
        <v>0.516807724735675-1.09189246340026j</v>
      </c>
      <c r="H273" s="72">
        <f t="shared" si="72"/>
        <v>1.6415034881289094</v>
      </c>
      <c r="I273" s="72">
        <f t="shared" si="73"/>
        <v>-64.671162211461777</v>
      </c>
      <c r="J273" s="72"/>
      <c r="K273" s="72"/>
      <c r="L273" s="72"/>
      <c r="M273" s="72">
        <f t="shared" si="74"/>
        <v>36.363636363636367</v>
      </c>
      <c r="N273" s="72" t="str">
        <f t="shared" si="75"/>
        <v>1+72.1740918307572j</v>
      </c>
      <c r="O273" s="72" t="str">
        <f t="shared" si="76"/>
        <v>-392.435620037996+5.4594623170013j</v>
      </c>
      <c r="P273" s="72" t="str">
        <f t="shared" si="89"/>
        <v>0.000376799646117025-6.68774759241218j</v>
      </c>
      <c r="Q273" s="72"/>
      <c r="R273" s="72"/>
      <c r="S273" s="72"/>
      <c r="T273" s="72">
        <f t="shared" si="77"/>
        <v>24</v>
      </c>
      <c r="U273" s="72" t="str">
        <f t="shared" si="78"/>
        <v>1+0.109189246340026j</v>
      </c>
      <c r="V273" s="72" t="str">
        <f t="shared" si="79"/>
        <v>-392.435620037996+5.4594623170013j</v>
      </c>
      <c r="W273" s="72" t="str">
        <f t="shared" si="90"/>
        <v>-0.0610518147580639-0.00752697217936236j</v>
      </c>
      <c r="X273" s="72"/>
      <c r="Y273" s="72"/>
      <c r="Z273" s="72"/>
      <c r="AA273" s="72" t="str">
        <f t="shared" si="80"/>
        <v>7-0.128217754671578j</v>
      </c>
      <c r="AB273" s="72">
        <f t="shared" si="81"/>
        <v>16.903417639831137</v>
      </c>
      <c r="AC273" s="72">
        <f t="shared" si="82"/>
        <v>-1.0493592552548607</v>
      </c>
      <c r="AD273" s="72"/>
      <c r="AE273" s="72" t="str">
        <f t="shared" si="83"/>
        <v>62499.9999970893-0.426520493495862j</v>
      </c>
      <c r="AF273" s="72" t="str">
        <f t="shared" si="84"/>
        <v>0.242424242426316+1.25332009113552E-06j</v>
      </c>
      <c r="AG273" s="72">
        <f t="shared" si="91"/>
        <v>-12.308479057528503</v>
      </c>
      <c r="AH273" s="72">
        <f t="shared" si="92"/>
        <v>2.9621605034902229E-4</v>
      </c>
      <c r="AI273" s="72"/>
      <c r="AJ273" s="72"/>
      <c r="AK273" s="72"/>
      <c r="AL273" s="72" t="str">
        <f t="shared" si="85"/>
        <v>-0.492892186070945-0.233326645303601j</v>
      </c>
      <c r="AM273" s="72">
        <f t="shared" si="93"/>
        <v>-5.2668235677111044</v>
      </c>
      <c r="AN273" s="72">
        <f t="shared" si="94"/>
        <v>-154.66793406489623</v>
      </c>
      <c r="AO273" s="72"/>
      <c r="AP273" s="72"/>
      <c r="AQ273" s="72"/>
      <c r="AR273" s="72" t="str">
        <f t="shared" si="86"/>
        <v>-0.116816608051127-0.012235389021905j</v>
      </c>
      <c r="AS273" s="72">
        <f t="shared" si="95"/>
        <v>-18.602523339629432</v>
      </c>
      <c r="AT273" s="72">
        <f t="shared" si="96"/>
        <v>-174.02063341615658</v>
      </c>
      <c r="AU273" s="72"/>
      <c r="AV273" s="72"/>
      <c r="AW273" s="72"/>
      <c r="AX273" s="72" t="str">
        <f t="shared" si="97"/>
        <v>-0.180949403995923-0.107384869509382j</v>
      </c>
      <c r="AY273" s="72">
        <f t="shared" si="98"/>
        <v>-13.538493067954604</v>
      </c>
      <c r="AZ273" s="72">
        <f t="shared" si="99"/>
        <v>-149.3128832453059</v>
      </c>
      <c r="BA273" s="72">
        <f t="shared" si="87"/>
        <v>30.687116754694102</v>
      </c>
      <c r="BB273" s="72">
        <f t="shared" si="100"/>
        <v>13.538493067954604</v>
      </c>
      <c r="BC273" s="72">
        <f t="shared" si="101"/>
        <v>-30.687116754694102</v>
      </c>
      <c r="BD273" s="72"/>
      <c r="BE273" s="72"/>
      <c r="BF273" s="56"/>
    </row>
    <row r="274" spans="2:58" s="42" customFormat="1" hidden="1" x14ac:dyDescent="0.3">
      <c r="B274" s="55">
        <v>163</v>
      </c>
      <c r="C274" s="72">
        <f t="shared" si="68"/>
        <v>181970.08586099852</v>
      </c>
      <c r="D274" s="72" t="str">
        <f t="shared" si="88"/>
        <v>1143351.76982803j</v>
      </c>
      <c r="E274" s="72">
        <f t="shared" si="69"/>
        <v>0.47019020562785607</v>
      </c>
      <c r="F274" s="72" t="str">
        <f t="shared" si="70"/>
        <v>-1.14335176982803j</v>
      </c>
      <c r="G274" s="72" t="str">
        <f t="shared" si="71"/>
        <v>0.470190205627856-1.14335176982803j</v>
      </c>
      <c r="H274" s="72">
        <f t="shared" si="72"/>
        <v>1.8421773454601134</v>
      </c>
      <c r="I274" s="72">
        <f t="shared" si="73"/>
        <v>-67.645650953515016</v>
      </c>
      <c r="J274" s="72"/>
      <c r="K274" s="72"/>
      <c r="L274" s="72"/>
      <c r="M274" s="72">
        <f t="shared" si="74"/>
        <v>36.363636363636367</v>
      </c>
      <c r="N274" s="72" t="str">
        <f t="shared" si="75"/>
        <v>1+75.5755519856328j</v>
      </c>
      <c r="O274" s="72" t="str">
        <f t="shared" si="76"/>
        <v>-430.393578957734+5.71675884914015j</v>
      </c>
      <c r="P274" s="72" t="str">
        <f t="shared" si="89"/>
        <v>0.000324561186968896-6.38531839067815j</v>
      </c>
      <c r="Q274" s="72"/>
      <c r="R274" s="72"/>
      <c r="S274" s="72"/>
      <c r="T274" s="72">
        <f t="shared" si="77"/>
        <v>24</v>
      </c>
      <c r="U274" s="72" t="str">
        <f t="shared" si="78"/>
        <v>1+0.114335176982803j</v>
      </c>
      <c r="V274" s="72" t="str">
        <f t="shared" si="79"/>
        <v>-430.393578957734+5.71675884914015j</v>
      </c>
      <c r="W274" s="72" t="str">
        <f t="shared" si="90"/>
        <v>-0.0556684066480421-0.00711508547903018j</v>
      </c>
      <c r="X274" s="72"/>
      <c r="Y274" s="72"/>
      <c r="Z274" s="72"/>
      <c r="AA274" s="72" t="str">
        <f t="shared" si="80"/>
        <v>7-0.122447005107673j</v>
      </c>
      <c r="AB274" s="72">
        <f t="shared" si="81"/>
        <v>16.903289473348714</v>
      </c>
      <c r="AC274" s="72">
        <f t="shared" si="82"/>
        <v>-1.0021401674085968</v>
      </c>
      <c r="AD274" s="72"/>
      <c r="AE274" s="72" t="str">
        <f t="shared" si="83"/>
        <v>62499.9999968085-0.446621785066267j</v>
      </c>
      <c r="AF274" s="72" t="str">
        <f t="shared" si="84"/>
        <v>0.242424242426516+1.31238724727341E-06j</v>
      </c>
      <c r="AG274" s="72">
        <f t="shared" si="91"/>
        <v>-12.308479057510135</v>
      </c>
      <c r="AH274" s="72">
        <f t="shared" si="92"/>
        <v>3.101762827107391E-4</v>
      </c>
      <c r="AI274" s="72"/>
      <c r="AJ274" s="72"/>
      <c r="AK274" s="72"/>
      <c r="AL274" s="72" t="str">
        <f t="shared" si="85"/>
        <v>-0.492784592224911-0.202681254693588j</v>
      </c>
      <c r="AM274" s="72">
        <f t="shared" si="93"/>
        <v>-5.4680960400128011</v>
      </c>
      <c r="AN274" s="72">
        <f t="shared" si="94"/>
        <v>-157.64273864984384</v>
      </c>
      <c r="AO274" s="72"/>
      <c r="AP274" s="72"/>
      <c r="AQ274" s="72"/>
      <c r="AR274" s="72" t="str">
        <f t="shared" si="86"/>
        <v>-0.10651359128779-0.0117248953530745j</v>
      </c>
      <c r="AS274" s="72">
        <f t="shared" si="95"/>
        <v>-19.399590715534199</v>
      </c>
      <c r="AT274" s="72">
        <f t="shared" si="96"/>
        <v>-173.71823687660265</v>
      </c>
      <c r="AU274" s="72"/>
      <c r="AV274" s="72"/>
      <c r="AW274" s="72"/>
      <c r="AX274" s="72" t="str">
        <f t="shared" si="97"/>
        <v>-0.173116841412128-0.0922930046317388j</v>
      </c>
      <c r="AY274" s="72">
        <f t="shared" si="98"/>
        <v>-14.146809809489762</v>
      </c>
      <c r="AZ274" s="72">
        <f t="shared" si="99"/>
        <v>-151.93678426303663</v>
      </c>
      <c r="BA274" s="72">
        <f t="shared" si="87"/>
        <v>28.063215736963386</v>
      </c>
      <c r="BB274" s="72">
        <f t="shared" si="100"/>
        <v>14.146809809489762</v>
      </c>
      <c r="BC274" s="72">
        <f t="shared" si="101"/>
        <v>-28.063215736963386</v>
      </c>
      <c r="BD274" s="72"/>
      <c r="BE274" s="72"/>
      <c r="BF274" s="56"/>
    </row>
    <row r="275" spans="2:58" s="42" customFormat="1" hidden="1" x14ac:dyDescent="0.3">
      <c r="B275" s="55">
        <v>164</v>
      </c>
      <c r="C275" s="72">
        <f t="shared" si="68"/>
        <v>190546.07179632501</v>
      </c>
      <c r="D275" s="72" t="str">
        <f t="shared" si="88"/>
        <v>1197236.27865146j</v>
      </c>
      <c r="E275" s="72">
        <f t="shared" si="69"/>
        <v>0.41907511236783057</v>
      </c>
      <c r="F275" s="72" t="str">
        <f t="shared" si="70"/>
        <v>-1.19723627865146j</v>
      </c>
      <c r="G275" s="72" t="str">
        <f t="shared" si="71"/>
        <v>0.419075112367831-1.19723627865146j</v>
      </c>
      <c r="H275" s="72">
        <f t="shared" si="72"/>
        <v>2.0655568152784847</v>
      </c>
      <c r="I275" s="72">
        <f t="shared" si="73"/>
        <v>-70.708145485117413</v>
      </c>
      <c r="J275" s="72"/>
      <c r="K275" s="72"/>
      <c r="L275" s="72"/>
      <c r="M275" s="72">
        <f t="shared" si="74"/>
        <v>36.363636363636367</v>
      </c>
      <c r="N275" s="72" t="str">
        <f t="shared" si="75"/>
        <v>1+79.1373180188615j</v>
      </c>
      <c r="O275" s="72" t="str">
        <f t="shared" si="76"/>
        <v>-472.013653283336+5.9861813932573j</v>
      </c>
      <c r="P275" s="72" t="str">
        <f t="shared" si="89"/>
        <v>0.000280142852269424-6.0966858865796j</v>
      </c>
      <c r="Q275" s="72"/>
      <c r="R275" s="72"/>
      <c r="S275" s="72"/>
      <c r="T275" s="72">
        <f t="shared" si="77"/>
        <v>24</v>
      </c>
      <c r="U275" s="72" t="str">
        <f t="shared" si="78"/>
        <v>1+0.119723627865146j</v>
      </c>
      <c r="V275" s="72" t="str">
        <f t="shared" si="79"/>
        <v>-472.013653283336+5.9861813932573j</v>
      </c>
      <c r="W275" s="72" t="str">
        <f t="shared" si="90"/>
        <v>-0.0507606199716298-0.0067312233988297j</v>
      </c>
      <c r="X275" s="72"/>
      <c r="Y275" s="72"/>
      <c r="Z275" s="72"/>
      <c r="AA275" s="72" t="str">
        <f t="shared" si="80"/>
        <v>7-0.116935982058356j</v>
      </c>
      <c r="AB275" s="72">
        <f t="shared" si="81"/>
        <v>16.903172580829601</v>
      </c>
      <c r="AC275" s="72">
        <f t="shared" si="82"/>
        <v>-0.95704501677330078</v>
      </c>
      <c r="AD275" s="72"/>
      <c r="AE275" s="72" t="str">
        <f t="shared" si="83"/>
        <v>62499.9999965005-0.467670421322041j</v>
      </c>
      <c r="AF275" s="72" t="str">
        <f t="shared" si="84"/>
        <v>0.242424242426735+1.37423815271754E-06j</v>
      </c>
      <c r="AG275" s="72">
        <f t="shared" si="91"/>
        <v>-12.308479057490011</v>
      </c>
      <c r="AH275" s="72">
        <f t="shared" si="92"/>
        <v>3.2479444055403162E-4</v>
      </c>
      <c r="AI275" s="72"/>
      <c r="AJ275" s="72"/>
      <c r="AK275" s="72"/>
      <c r="AL275" s="72" t="str">
        <f t="shared" si="85"/>
        <v>-0.492686288238925-0.172483068611857j</v>
      </c>
      <c r="AM275" s="72">
        <f t="shared" si="93"/>
        <v>-5.646491321328285</v>
      </c>
      <c r="AN275" s="72">
        <f t="shared" si="94"/>
        <v>-160.70551274277457</v>
      </c>
      <c r="AO275" s="72"/>
      <c r="AP275" s="72"/>
      <c r="AQ275" s="72"/>
      <c r="AR275" s="72" t="str">
        <f t="shared" si="86"/>
        <v>-0.0971212441552572-0.0112322289672364j</v>
      </c>
      <c r="AS275" s="72">
        <f t="shared" si="95"/>
        <v>-20.196012124177273</v>
      </c>
      <c r="AT275" s="72">
        <f t="shared" si="96"/>
        <v>-173.40295871421225</v>
      </c>
      <c r="AU275" s="72"/>
      <c r="AV275" s="72"/>
      <c r="AW275" s="72"/>
      <c r="AX275" s="72" t="str">
        <f t="shared" si="97"/>
        <v>-0.164857771568002-0.0781910726483179j</v>
      </c>
      <c r="AY275" s="72">
        <f t="shared" si="98"/>
        <v>-14.776610443024394</v>
      </c>
      <c r="AZ275" s="72">
        <f t="shared" si="99"/>
        <v>-154.62528927480417</v>
      </c>
      <c r="BA275" s="72">
        <f t="shared" si="87"/>
        <v>25.374710725195833</v>
      </c>
      <c r="BB275" s="72">
        <f t="shared" si="100"/>
        <v>14.776610443024394</v>
      </c>
      <c r="BC275" s="72">
        <f t="shared" si="101"/>
        <v>-25.374710725195833</v>
      </c>
      <c r="BD275" s="72"/>
      <c r="BE275" s="72"/>
      <c r="BF275" s="56"/>
    </row>
    <row r="276" spans="2:58" s="42" customFormat="1" hidden="1" x14ac:dyDescent="0.3">
      <c r="B276" s="55">
        <v>165</v>
      </c>
      <c r="C276" s="72">
        <f t="shared" si="68"/>
        <v>199526.23149688821</v>
      </c>
      <c r="D276" s="72" t="str">
        <f t="shared" si="88"/>
        <v>1253660.28613816j</v>
      </c>
      <c r="E276" s="72">
        <f t="shared" si="69"/>
        <v>0.36302852711440492</v>
      </c>
      <c r="F276" s="72" t="str">
        <f t="shared" si="70"/>
        <v>-1.25366028613816j</v>
      </c>
      <c r="G276" s="72" t="str">
        <f t="shared" si="71"/>
        <v>0.363028527114405-1.25366028613816j</v>
      </c>
      <c r="H276" s="72">
        <f t="shared" si="72"/>
        <v>2.3133036565865712</v>
      </c>
      <c r="I276" s="72">
        <f t="shared" si="73"/>
        <v>-73.85031155141219</v>
      </c>
      <c r="J276" s="72"/>
      <c r="K276" s="72"/>
      <c r="L276" s="72"/>
      <c r="M276" s="72">
        <f t="shared" si="74"/>
        <v>36.363636363636367</v>
      </c>
      <c r="N276" s="72" t="str">
        <f t="shared" si="75"/>
        <v>1+82.8669449137324j</v>
      </c>
      <c r="O276" s="72" t="str">
        <f t="shared" si="76"/>
        <v>-517.649157303203+6.2683014306908j</v>
      </c>
      <c r="P276" s="72" t="str">
        <f t="shared" si="89"/>
        <v>0.000242311050919435-5.82120513482211j</v>
      </c>
      <c r="Q276" s="72"/>
      <c r="R276" s="72"/>
      <c r="S276" s="72"/>
      <c r="T276" s="72">
        <f t="shared" si="77"/>
        <v>24</v>
      </c>
      <c r="U276" s="72" t="str">
        <f t="shared" si="78"/>
        <v>1+0.125366028613816j</v>
      </c>
      <c r="V276" s="72" t="str">
        <f t="shared" si="79"/>
        <v>-517.649157303203+6.2683014306908j</v>
      </c>
      <c r="W276" s="72" t="str">
        <f t="shared" si="90"/>
        <v>-0.0462862780085189-0.00637288979002714j</v>
      </c>
      <c r="X276" s="72"/>
      <c r="Y276" s="72"/>
      <c r="Z276" s="72"/>
      <c r="AA276" s="72" t="str">
        <f t="shared" si="80"/>
        <v>7-0.111672995904866j</v>
      </c>
      <c r="AB276" s="72">
        <f t="shared" si="81"/>
        <v>16.903065970841912</v>
      </c>
      <c r="AC276" s="72">
        <f t="shared" si="82"/>
        <v>-0.91397837447942121</v>
      </c>
      <c r="AD276" s="72"/>
      <c r="AE276" s="72" t="str">
        <f t="shared" si="83"/>
        <v>62499.9999961629-0.489711049242654j</v>
      </c>
      <c r="AF276" s="72" t="str">
        <f t="shared" si="84"/>
        <v>0.242424242426976+1.43900400153081E-06j</v>
      </c>
      <c r="AG276" s="72">
        <f t="shared" si="91"/>
        <v>-12.308479057467911</v>
      </c>
      <c r="AH276" s="72">
        <f t="shared" si="92"/>
        <v>3.4010153095154948E-4</v>
      </c>
      <c r="AI276" s="72"/>
      <c r="AJ276" s="72"/>
      <c r="AK276" s="72"/>
      <c r="AL276" s="72" t="str">
        <f t="shared" si="85"/>
        <v>-0.492596486718711-0.142665792876003j</v>
      </c>
      <c r="AM276" s="72">
        <f t="shared" si="93"/>
        <v>-5.8003628040614785</v>
      </c>
      <c r="AN276" s="72">
        <f t="shared" si="94"/>
        <v>-163.84792658125266</v>
      </c>
      <c r="AO276" s="72"/>
      <c r="AP276" s="72"/>
      <c r="AQ276" s="72"/>
      <c r="AR276" s="72" t="str">
        <f t="shared" si="86"/>
        <v>-0.0885587431743908-0.010757244183508j</v>
      </c>
      <c r="AS276" s="72">
        <f t="shared" si="95"/>
        <v>-20.991759120001632</v>
      </c>
      <c r="AT276" s="72">
        <f t="shared" si="96"/>
        <v>-173.07420320268193</v>
      </c>
      <c r="AU276" s="72"/>
      <c r="AV276" s="72"/>
      <c r="AW276" s="72"/>
      <c r="AX276" s="72" t="str">
        <f t="shared" si="97"/>
        <v>-0.156222011632965-0.0651252513489991j</v>
      </c>
      <c r="AY276" s="72">
        <f t="shared" si="98"/>
        <v>-15.429266843849859</v>
      </c>
      <c r="AZ276" s="72">
        <f t="shared" si="99"/>
        <v>-157.36990238628454</v>
      </c>
      <c r="BA276" s="72">
        <f t="shared" si="87"/>
        <v>22.630097613715456</v>
      </c>
      <c r="BB276" s="72">
        <f t="shared" si="100"/>
        <v>15.429266843849859</v>
      </c>
      <c r="BC276" s="72">
        <f t="shared" si="101"/>
        <v>-22.630097613715456</v>
      </c>
      <c r="BD276" s="72"/>
      <c r="BE276" s="72"/>
      <c r="BF276" s="56"/>
    </row>
    <row r="277" spans="2:58" s="42" customFormat="1" hidden="1" x14ac:dyDescent="0.3">
      <c r="B277" s="55">
        <v>166</v>
      </c>
      <c r="C277" s="72">
        <f t="shared" si="68"/>
        <v>208929.61308540421</v>
      </c>
      <c r="D277" s="72" t="str">
        <f t="shared" si="88"/>
        <v>1312743.47517293j</v>
      </c>
      <c r="E277" s="72">
        <f t="shared" si="69"/>
        <v>0.30157466841573044</v>
      </c>
      <c r="F277" s="72" t="str">
        <f t="shared" si="70"/>
        <v>-1.31274347517293j</v>
      </c>
      <c r="G277" s="72" t="str">
        <f t="shared" si="71"/>
        <v>0.30157466841573-1.31274347517293j</v>
      </c>
      <c r="H277" s="72">
        <f t="shared" si="72"/>
        <v>2.5869538720862959</v>
      </c>
      <c r="I277" s="72">
        <f t="shared" si="73"/>
        <v>-77.062007334751058</v>
      </c>
      <c r="J277" s="72"/>
      <c r="K277" s="72"/>
      <c r="L277" s="72"/>
      <c r="M277" s="72">
        <f t="shared" si="74"/>
        <v>36.363636363636367</v>
      </c>
      <c r="N277" s="72" t="str">
        <f t="shared" si="75"/>
        <v>1+86.7723437089306j</v>
      </c>
      <c r="O277" s="72" t="str">
        <f t="shared" si="76"/>
        <v>-567.687492431003+6.56371737586465j</v>
      </c>
      <c r="P277" s="72" t="str">
        <f t="shared" si="89"/>
        <v>0.000210033273861491-5.558263334182j</v>
      </c>
      <c r="Q277" s="72"/>
      <c r="R277" s="72"/>
      <c r="S277" s="72"/>
      <c r="T277" s="72">
        <f t="shared" si="77"/>
        <v>24</v>
      </c>
      <c r="U277" s="72" t="str">
        <f t="shared" si="78"/>
        <v>1+0.131274347517293j</v>
      </c>
      <c r="V277" s="72" t="str">
        <f t="shared" si="79"/>
        <v>-567.687492431003+6.56371737586465j</v>
      </c>
      <c r="W277" s="72" t="str">
        <f t="shared" si="90"/>
        <v>-0.0422069703791594-0.00603786239960522j</v>
      </c>
      <c r="X277" s="72"/>
      <c r="Y277" s="72"/>
      <c r="Z277" s="72"/>
      <c r="AA277" s="72" t="str">
        <f t="shared" si="80"/>
        <v>7-0.106646883147949j</v>
      </c>
      <c r="AB277" s="72">
        <f t="shared" si="81"/>
        <v>16.902968739095737</v>
      </c>
      <c r="AC277" s="72">
        <f t="shared" si="82"/>
        <v>-0.8728490855076555</v>
      </c>
      <c r="AD277" s="72"/>
      <c r="AE277" s="72" t="str">
        <f t="shared" si="83"/>
        <v>62499.9999957927-0.512790419954906j</v>
      </c>
      <c r="AF277" s="72" t="str">
        <f t="shared" si="84"/>
        <v>0.24242424242724+1.50682217076186E-06j</v>
      </c>
      <c r="AG277" s="72">
        <f t="shared" si="91"/>
        <v>-12.308479057443691</v>
      </c>
      <c r="AH277" s="72">
        <f t="shared" si="92"/>
        <v>3.5613002229426709E-4</v>
      </c>
      <c r="AI277" s="72"/>
      <c r="AJ277" s="72"/>
      <c r="AK277" s="72"/>
      <c r="AL277" s="72" t="str">
        <f t="shared" si="85"/>
        <v>-0.492514464455467-0.113164232070358j</v>
      </c>
      <c r="AM277" s="72">
        <f t="shared" si="93"/>
        <v>-5.9281882945917008</v>
      </c>
      <c r="AN277" s="72">
        <f t="shared" si="94"/>
        <v>-167.0598422663798</v>
      </c>
      <c r="AO277" s="72"/>
      <c r="AP277" s="72"/>
      <c r="AQ277" s="72"/>
      <c r="AR277" s="72" t="str">
        <f t="shared" si="86"/>
        <v>-0.080752493764735-0.0102997187361225j</v>
      </c>
      <c r="AS277" s="72">
        <f t="shared" si="95"/>
        <v>-21.786797884145869</v>
      </c>
      <c r="AT277" s="72">
        <f t="shared" si="96"/>
        <v>-172.73135541754809</v>
      </c>
      <c r="AU277" s="72"/>
      <c r="AV277" s="72"/>
      <c r="AW277" s="72"/>
      <c r="AX277" s="72" t="str">
        <f t="shared" si="97"/>
        <v>-0.147273903146456-0.0531362078344974j</v>
      </c>
      <c r="AY277" s="72">
        <f t="shared" si="98"/>
        <v>-16.10602487164104</v>
      </c>
      <c r="AZ277" s="72">
        <f t="shared" si="99"/>
        <v>-160.16063074654292</v>
      </c>
      <c r="BA277" s="72">
        <f t="shared" si="87"/>
        <v>19.839369253457054</v>
      </c>
      <c r="BB277" s="72">
        <f t="shared" si="100"/>
        <v>16.10602487164104</v>
      </c>
      <c r="BC277" s="72">
        <f t="shared" si="101"/>
        <v>-19.839369253457054</v>
      </c>
      <c r="BD277" s="72"/>
      <c r="BE277" s="72"/>
      <c r="BF277" s="56"/>
    </row>
    <row r="278" spans="2:58" s="42" customFormat="1" hidden="1" x14ac:dyDescent="0.3">
      <c r="B278" s="55">
        <v>167</v>
      </c>
      <c r="C278" s="72">
        <f t="shared" si="68"/>
        <v>218776.16239495529</v>
      </c>
      <c r="D278" s="72" t="str">
        <f t="shared" si="88"/>
        <v>1374611.16912112j</v>
      </c>
      <c r="E278" s="72">
        <f t="shared" si="69"/>
        <v>0.23419185228377737</v>
      </c>
      <c r="F278" s="72" t="str">
        <f t="shared" si="70"/>
        <v>-1.37461116912112j</v>
      </c>
      <c r="G278" s="72" t="str">
        <f t="shared" si="71"/>
        <v>0.234191852283777-1.37461116912112j</v>
      </c>
      <c r="H278" s="72">
        <f t="shared" si="72"/>
        <v>2.887859898634435</v>
      </c>
      <c r="I278" s="72">
        <f t="shared" si="73"/>
        <v>-80.331378395014298</v>
      </c>
      <c r="J278" s="72"/>
      <c r="K278" s="72"/>
      <c r="L278" s="72"/>
      <c r="M278" s="72">
        <f t="shared" si="74"/>
        <v>36.363636363636367</v>
      </c>
      <c r="N278" s="72" t="str">
        <f t="shared" si="75"/>
        <v>1+90.861798278906j</v>
      </c>
      <c r="O278" s="72" t="str">
        <f t="shared" si="76"/>
        <v>-622.553435869935+6.8730558456056j</v>
      </c>
      <c r="P278" s="72" t="str">
        <f t="shared" si="89"/>
        <v>0.000182444646889564-5.30727797428502j</v>
      </c>
      <c r="Q278" s="72"/>
      <c r="R278" s="72"/>
      <c r="S278" s="72"/>
      <c r="T278" s="72">
        <f t="shared" si="77"/>
        <v>24</v>
      </c>
      <c r="U278" s="72" t="str">
        <f t="shared" si="78"/>
        <v>1+0.137461116912112j</v>
      </c>
      <c r="V278" s="72" t="str">
        <f t="shared" si="79"/>
        <v>-622.553435869935+6.8730558456056j</v>
      </c>
      <c r="W278" s="72" t="str">
        <f t="shared" si="90"/>
        <v>-0.0384877123044014-0.00572415923935718j</v>
      </c>
      <c r="X278" s="72"/>
      <c r="Y278" s="72"/>
      <c r="Z278" s="72"/>
      <c r="AA278" s="72" t="str">
        <f t="shared" si="80"/>
        <v>7-0.101846982728586j</v>
      </c>
      <c r="AB278" s="72">
        <f t="shared" si="81"/>
        <v>16.902880060791269</v>
      </c>
      <c r="AC278" s="72">
        <f t="shared" si="82"/>
        <v>-0.83357007906146763</v>
      </c>
      <c r="AD278" s="72"/>
      <c r="AE278" s="72" t="str">
        <f t="shared" si="83"/>
        <v>62499.9999953868-0.536957487898304j</v>
      </c>
      <c r="AF278" s="72" t="str">
        <f t="shared" si="84"/>
        <v>0.242424242427529+1.57783651184017E-06j</v>
      </c>
      <c r="AG278" s="72">
        <f t="shared" si="91"/>
        <v>-12.308479057417145</v>
      </c>
      <c r="AH278" s="72">
        <f t="shared" si="92"/>
        <v>3.7291391316128042E-4</v>
      </c>
      <c r="AI278" s="72"/>
      <c r="AJ278" s="72"/>
      <c r="AK278" s="72"/>
      <c r="AL278" s="72" t="str">
        <f t="shared" si="85"/>
        <v>-0.492439557647221-0.0839141133636642j</v>
      </c>
      <c r="AM278" s="72">
        <f t="shared" si="93"/>
        <v>-6.0286279424743814</v>
      </c>
      <c r="AN278" s="72">
        <f t="shared" si="94"/>
        <v>-170.32940877738582</v>
      </c>
      <c r="AO278" s="72"/>
      <c r="AP278" s="72"/>
      <c r="AQ278" s="72"/>
      <c r="AR278" s="72" t="str">
        <f t="shared" si="86"/>
        <v>-0.073635474327677-0.00985936761855939j</v>
      </c>
      <c r="AS278" s="72">
        <f t="shared" si="95"/>
        <v>-22.581089011412693</v>
      </c>
      <c r="AT278" s="72">
        <f t="shared" si="96"/>
        <v>-172.37378139023087</v>
      </c>
      <c r="AU278" s="72"/>
      <c r="AV278" s="72"/>
      <c r="AW278" s="72"/>
      <c r="AX278" s="72" t="str">
        <f t="shared" si="97"/>
        <v>-0.138091237507006-0.0422554036674594j</v>
      </c>
      <c r="AY278" s="72">
        <f t="shared" si="98"/>
        <v>-16.807958654644739</v>
      </c>
      <c r="AZ278" s="72">
        <f t="shared" si="99"/>
        <v>-162.98608468067897</v>
      </c>
      <c r="BA278" s="72">
        <f t="shared" si="87"/>
        <v>17.013915319321022</v>
      </c>
      <c r="BB278" s="72">
        <f t="shared" si="100"/>
        <v>16.807958654644739</v>
      </c>
      <c r="BC278" s="72">
        <f t="shared" si="101"/>
        <v>-17.013915319321022</v>
      </c>
      <c r="BD278" s="72"/>
      <c r="BE278" s="72"/>
      <c r="BF278" s="56"/>
    </row>
    <row r="279" spans="2:58" s="42" customFormat="1" hidden="1" x14ac:dyDescent="0.3">
      <c r="B279" s="55">
        <v>168</v>
      </c>
      <c r="C279" s="72">
        <f t="shared" si="68"/>
        <v>229086.7652767775</v>
      </c>
      <c r="D279" s="72" t="str">
        <f t="shared" si="88"/>
        <v>1439394.59765635j</v>
      </c>
      <c r="E279" s="72">
        <f t="shared" si="69"/>
        <v>0.1603080636003571</v>
      </c>
      <c r="F279" s="72" t="str">
        <f t="shared" si="70"/>
        <v>-1.43939459765635j</v>
      </c>
      <c r="G279" s="72" t="str">
        <f t="shared" si="71"/>
        <v>0.160308063600357-1.43939459765635j</v>
      </c>
      <c r="H279" s="72">
        <f t="shared" si="72"/>
        <v>3.2171345729558305</v>
      </c>
      <c r="I279" s="72">
        <f t="shared" si="73"/>
        <v>-83.645050666113988</v>
      </c>
      <c r="J279" s="72"/>
      <c r="K279" s="72"/>
      <c r="L279" s="72"/>
      <c r="M279" s="72">
        <f t="shared" si="74"/>
        <v>36.363636363636367</v>
      </c>
      <c r="N279" s="72" t="str">
        <f t="shared" si="75"/>
        <v>1+95.1439829050847j</v>
      </c>
      <c r="O279" s="72" t="str">
        <f t="shared" si="76"/>
        <v>-682.712746561556+7.19697298828175j</v>
      </c>
      <c r="P279" s="72" t="str">
        <f t="shared" si="89"/>
        <v>0.000158820121939861-5.06769511913964j</v>
      </c>
      <c r="Q279" s="72"/>
      <c r="R279" s="72"/>
      <c r="S279" s="72"/>
      <c r="T279" s="72">
        <f t="shared" si="77"/>
        <v>24</v>
      </c>
      <c r="U279" s="72" t="str">
        <f t="shared" si="78"/>
        <v>1+0.143939459765635j</v>
      </c>
      <c r="V279" s="72" t="str">
        <f t="shared" si="79"/>
        <v>-682.712746561556+7.19697298828175j</v>
      </c>
      <c r="W279" s="72" t="str">
        <f t="shared" si="90"/>
        <v>-0.0350966354302452-0.00543000931243349j</v>
      </c>
      <c r="X279" s="72"/>
      <c r="Y279" s="72"/>
      <c r="Z279" s="72"/>
      <c r="AA279" s="72" t="str">
        <f t="shared" si="80"/>
        <v>7-0.0972631134144526j</v>
      </c>
      <c r="AB279" s="72">
        <f t="shared" si="81"/>
        <v>16.902799183637608</v>
      </c>
      <c r="AC279" s="72">
        <f t="shared" si="82"/>
        <v>-0.79605818712274279</v>
      </c>
      <c r="AD279" s="72"/>
      <c r="AE279" s="72" t="str">
        <f t="shared" si="83"/>
        <v>62499.9999949417-0.562263514664006j</v>
      </c>
      <c r="AF279" s="72" t="str">
        <f t="shared" si="84"/>
        <v>0.242424242427846+1.65219765570421E-06j</v>
      </c>
      <c r="AG279" s="72">
        <f t="shared" si="91"/>
        <v>-12.308479057388038</v>
      </c>
      <c r="AH279" s="72">
        <f t="shared" si="92"/>
        <v>3.9048880443534676E-4</v>
      </c>
      <c r="AI279" s="72"/>
      <c r="AJ279" s="72"/>
      <c r="AK279" s="72"/>
      <c r="AL279" s="72" t="str">
        <f t="shared" si="85"/>
        <v>-0.492371157391617-0.0548519172496948j</v>
      </c>
      <c r="AM279" s="72">
        <f t="shared" si="93"/>
        <v>-6.1005803835960162</v>
      </c>
      <c r="AN279" s="72">
        <f t="shared" si="94"/>
        <v>-173.64325503270038</v>
      </c>
      <c r="AO279" s="72"/>
      <c r="AP279" s="72"/>
      <c r="AQ279" s="72"/>
      <c r="AR279" s="72" t="str">
        <f t="shared" si="86"/>
        <v>-0.0671466414112386-0.00943585503194491j</v>
      </c>
      <c r="AS279" s="72">
        <f t="shared" si="95"/>
        <v>-23.374587263157281</v>
      </c>
      <c r="AT279" s="72">
        <f t="shared" si="96"/>
        <v>-172.00082839930434</v>
      </c>
      <c r="AU279" s="72"/>
      <c r="AV279" s="72"/>
      <c r="AW279" s="72"/>
      <c r="AX279" s="72" t="str">
        <f t="shared" si="97"/>
        <v>-0.128763103917681-0.0325016168665175j</v>
      </c>
      <c r="AY279" s="72">
        <f t="shared" si="98"/>
        <v>-17.535927185477934</v>
      </c>
      <c r="AZ279" s="72">
        <f t="shared" si="99"/>
        <v>-165.83365181720518</v>
      </c>
      <c r="BA279" s="72">
        <f t="shared" si="87"/>
        <v>14.166348182794817</v>
      </c>
      <c r="BB279" s="72">
        <f t="shared" si="100"/>
        <v>17.535927185477934</v>
      </c>
      <c r="BC279" s="72">
        <f t="shared" si="101"/>
        <v>-14.166348182794817</v>
      </c>
      <c r="BD279" s="72"/>
      <c r="BE279" s="72"/>
      <c r="BF279" s="56"/>
    </row>
    <row r="280" spans="2:58" s="42" customFormat="1" hidden="1" x14ac:dyDescent="0.3">
      <c r="B280" s="55">
        <v>169</v>
      </c>
      <c r="C280" s="72">
        <f t="shared" si="68"/>
        <v>239883.29190194918</v>
      </c>
      <c r="D280" s="72" t="str">
        <f t="shared" si="88"/>
        <v>1507231.1751162j</v>
      </c>
      <c r="E280" s="72">
        <f t="shared" si="69"/>
        <v>7.9296100260546898E-2</v>
      </c>
      <c r="F280" s="72" t="str">
        <f t="shared" si="70"/>
        <v>-1.5072311751162j</v>
      </c>
      <c r="G280" s="72" t="str">
        <f t="shared" si="71"/>
        <v>0.0792961002605469-1.5072311751162j</v>
      </c>
      <c r="H280" s="72">
        <f t="shared" si="72"/>
        <v>3.575601419841882</v>
      </c>
      <c r="I280" s="72">
        <f t="shared" si="73"/>
        <v>-86.988420135968084</v>
      </c>
      <c r="J280" s="72"/>
      <c r="K280" s="72"/>
      <c r="L280" s="72"/>
      <c r="M280" s="72">
        <f t="shared" si="74"/>
        <v>36.363636363636367</v>
      </c>
      <c r="N280" s="72" t="str">
        <f t="shared" si="75"/>
        <v>1+99.6279806751808j</v>
      </c>
      <c r="O280" s="72" t="str">
        <f t="shared" si="76"/>
        <v>-748.676119029913+7.536155875581j</v>
      </c>
      <c r="P280" s="72" t="str">
        <f t="shared" si="89"/>
        <v>0.000138551346308025-4.83898781420378j</v>
      </c>
      <c r="Q280" s="72"/>
      <c r="R280" s="72"/>
      <c r="S280" s="72"/>
      <c r="T280" s="72">
        <f t="shared" si="77"/>
        <v>24</v>
      </c>
      <c r="U280" s="72" t="str">
        <f t="shared" si="78"/>
        <v>1+0.15072311751162j</v>
      </c>
      <c r="V280" s="72" t="str">
        <f t="shared" si="79"/>
        <v>-748.676119029913+7.536155875581j</v>
      </c>
      <c r="W280" s="72" t="str">
        <f t="shared" si="90"/>
        <v>-0.0320047071710479-0.00515382711454973j</v>
      </c>
      <c r="X280" s="72"/>
      <c r="Y280" s="72"/>
      <c r="Z280" s="72"/>
      <c r="AA280" s="72" t="str">
        <f t="shared" si="80"/>
        <v>7-0.0928855522041644j</v>
      </c>
      <c r="AB280" s="72">
        <f t="shared" si="81"/>
        <v>16.902725421483598</v>
      </c>
      <c r="AC280" s="72">
        <f t="shared" si="82"/>
        <v>-0.76023397086767697</v>
      </c>
      <c r="AD280" s="72"/>
      <c r="AE280" s="72" t="str">
        <f t="shared" si="83"/>
        <v>62499.9999944537-0.588762177727519j</v>
      </c>
      <c r="AF280" s="72" t="str">
        <f t="shared" si="84"/>
        <v>0.242424242428193+1.73006333230985E-06j</v>
      </c>
      <c r="AG280" s="72">
        <f t="shared" si="91"/>
        <v>-12.308479057356145</v>
      </c>
      <c r="AH280" s="72">
        <f t="shared" si="92"/>
        <v>4.0889197481713135E-4</v>
      </c>
      <c r="AI280" s="72"/>
      <c r="AJ280" s="72"/>
      <c r="AK280" s="72"/>
      <c r="AL280" s="72" t="str">
        <f t="shared" si="85"/>
        <v>-0.492308705452087-0.0259147141953645j</v>
      </c>
      <c r="AM280" s="72">
        <f t="shared" si="93"/>
        <v>-6.14323255104601</v>
      </c>
      <c r="AN280" s="72">
        <f t="shared" si="94"/>
        <v>-176.98677962607385</v>
      </c>
      <c r="AO280" s="72"/>
      <c r="AP280" s="72"/>
      <c r="AQ280" s="72"/>
      <c r="AR280" s="72" t="str">
        <f t="shared" si="86"/>
        <v>-0.0612303900085416-0.0090288046728282j</v>
      </c>
      <c r="AS280" s="72">
        <f t="shared" si="95"/>
        <v>-24.16724128661582</v>
      </c>
      <c r="AT280" s="72">
        <f t="shared" si="96"/>
        <v>-171.61182542368277</v>
      </c>
      <c r="AU280" s="72"/>
      <c r="AV280" s="72"/>
      <c r="AW280" s="72"/>
      <c r="AX280" s="72" t="str">
        <f t="shared" si="97"/>
        <v>-0.119386717593659-0.0238780484679878j</v>
      </c>
      <c r="AY280" s="72">
        <f t="shared" si="98"/>
        <v>-18.290536505522244</v>
      </c>
      <c r="AZ280" s="72">
        <f t="shared" si="99"/>
        <v>-168.68974222105015</v>
      </c>
      <c r="BA280" s="72">
        <f t="shared" si="87"/>
        <v>11.310257778949831</v>
      </c>
      <c r="BB280" s="72">
        <f t="shared" si="100"/>
        <v>18.290536505522244</v>
      </c>
      <c r="BC280" s="72">
        <f t="shared" si="101"/>
        <v>-11.310257778949831</v>
      </c>
      <c r="BD280" s="72"/>
      <c r="BE280" s="72"/>
      <c r="BF280" s="56"/>
    </row>
    <row r="281" spans="2:58" s="42" customFormat="1" hidden="1" x14ac:dyDescent="0.3">
      <c r="B281" s="55">
        <v>170</v>
      </c>
      <c r="C281" s="72">
        <f t="shared" si="68"/>
        <v>251188.64315095812</v>
      </c>
      <c r="D281" s="72" t="str">
        <f t="shared" si="88"/>
        <v>1578264.79197648j</v>
      </c>
      <c r="E281" s="72">
        <f t="shared" si="69"/>
        <v>-9.5317511683141731E-3</v>
      </c>
      <c r="F281" s="72" t="str">
        <f t="shared" si="70"/>
        <v>-1.57826479197648j</v>
      </c>
      <c r="G281" s="72" t="str">
        <f t="shared" si="71"/>
        <v>-0.00953175116831417-1.57826479197648j</v>
      </c>
      <c r="H281" s="72">
        <f t="shared" si="72"/>
        <v>3.9637557696679733</v>
      </c>
      <c r="I281" s="72">
        <f t="shared" si="73"/>
        <v>-90.346027153594633</v>
      </c>
      <c r="J281" s="72"/>
      <c r="K281" s="72"/>
      <c r="L281" s="72"/>
      <c r="M281" s="72">
        <f t="shared" si="74"/>
        <v>36.363636363636367</v>
      </c>
      <c r="N281" s="72" t="str">
        <f t="shared" si="75"/>
        <v>1+104.323302749645j</v>
      </c>
      <c r="O281" s="72" t="str">
        <f t="shared" si="76"/>
        <v>-821.003518685545+7.8913239598824j</v>
      </c>
      <c r="P281" s="72" t="str">
        <f t="shared" si="89"/>
        <v>0.000121127414541537-4.62065460530498j</v>
      </c>
      <c r="Q281" s="72"/>
      <c r="R281" s="72"/>
      <c r="S281" s="72"/>
      <c r="T281" s="72">
        <f t="shared" si="77"/>
        <v>24</v>
      </c>
      <c r="U281" s="72" t="str">
        <f t="shared" si="78"/>
        <v>1+0.157826479197648j</v>
      </c>
      <c r="V281" s="72" t="str">
        <f t="shared" si="79"/>
        <v>-821.003518685545+7.8913239598824j</v>
      </c>
      <c r="W281" s="72" t="str">
        <f t="shared" si="90"/>
        <v>-0.0291854758385659-0.00489419040729835j</v>
      </c>
      <c r="X281" s="72"/>
      <c r="Y281" s="72"/>
      <c r="Z281" s="72"/>
      <c r="AA281" s="72" t="str">
        <f t="shared" si="80"/>
        <v>7-0.0887050137034841j</v>
      </c>
      <c r="AB281" s="72">
        <f t="shared" si="81"/>
        <v>16.902658148507289</v>
      </c>
      <c r="AC281" s="72">
        <f t="shared" si="82"/>
        <v>-0.72602155462842199</v>
      </c>
      <c r="AD281" s="72"/>
      <c r="AE281" s="72" t="str">
        <f t="shared" si="83"/>
        <v>62499.9999939186-0.616509684305825j</v>
      </c>
      <c r="AF281" s="72" t="str">
        <f t="shared" si="84"/>
        <v>0.242424242428575+1.81159870519681E-06j</v>
      </c>
      <c r="AG281" s="72">
        <f t="shared" si="91"/>
        <v>-12.30847905732112</v>
      </c>
      <c r="AH281" s="72">
        <f t="shared" si="92"/>
        <v>4.2816245989833805E-4</v>
      </c>
      <c r="AI281" s="72"/>
      <c r="AJ281" s="72"/>
      <c r="AK281" s="72"/>
      <c r="AL281" s="72" t="str">
        <f t="shared" si="85"/>
        <v>-0.492251690294541+0.00295999371891751j</v>
      </c>
      <c r="AM281" s="72">
        <f t="shared" si="93"/>
        <v>-6.1560986477728665</v>
      </c>
      <c r="AN281" s="72">
        <f t="shared" si="94"/>
        <v>179.65547481749556</v>
      </c>
      <c r="AO281" s="72"/>
      <c r="AP281" s="72"/>
      <c r="AQ281" s="72"/>
      <c r="AR281" s="72" t="str">
        <f t="shared" si="86"/>
        <v>-0.0558360636634166-0.00863780856856294j</v>
      </c>
      <c r="AS281" s="72">
        <f t="shared" si="95"/>
        <v>-24.958993301353924</v>
      </c>
      <c r="AT281" s="72">
        <f t="shared" si="96"/>
        <v>-171.20608378486477</v>
      </c>
      <c r="AU281" s="72"/>
      <c r="AV281" s="72"/>
      <c r="AW281" s="72"/>
      <c r="AX281" s="72" t="str">
        <f t="shared" si="97"/>
        <v>-0.110063428575768-0.0163703578178682j</v>
      </c>
      <c r="AY281" s="72">
        <f t="shared" si="98"/>
        <v>-19.072110619170289</v>
      </c>
      <c r="AZ281" s="72">
        <f t="shared" si="99"/>
        <v>-171.54009420510272</v>
      </c>
      <c r="BA281" s="72">
        <f t="shared" si="87"/>
        <v>8.4599057948973062</v>
      </c>
      <c r="BB281" s="72">
        <f t="shared" si="100"/>
        <v>19.072110619170289</v>
      </c>
      <c r="BC281" s="72">
        <f t="shared" si="101"/>
        <v>-8.4599057948973062</v>
      </c>
      <c r="BD281" s="72"/>
      <c r="BE281" s="72"/>
      <c r="BF281" s="56"/>
    </row>
    <row r="282" spans="2:58" s="42" customFormat="1" hidden="1" x14ac:dyDescent="0.3">
      <c r="B282" s="55">
        <v>171</v>
      </c>
      <c r="C282" s="72">
        <f t="shared" si="68"/>
        <v>263026.79918953823</v>
      </c>
      <c r="D282" s="72" t="str">
        <f t="shared" si="88"/>
        <v>1652646.12006218j</v>
      </c>
      <c r="E282" s="72">
        <f t="shared" si="69"/>
        <v>-0.10692955347029698</v>
      </c>
      <c r="F282" s="72" t="str">
        <f t="shared" si="70"/>
        <v>-1.65264612006218j</v>
      </c>
      <c r="G282" s="72" t="str">
        <f t="shared" si="71"/>
        <v>-0.106929553470297-1.65264612006218j</v>
      </c>
      <c r="H282" s="72">
        <f t="shared" si="72"/>
        <v>4.3817405136860179</v>
      </c>
      <c r="I282" s="72">
        <f t="shared" si="73"/>
        <v>-93.701992864489185</v>
      </c>
      <c r="J282" s="72"/>
      <c r="K282" s="72"/>
      <c r="L282" s="72"/>
      <c r="M282" s="72">
        <f t="shared" si="74"/>
        <v>36.363636363636367</v>
      </c>
      <c r="N282" s="72" t="str">
        <f t="shared" si="75"/>
        <v>1+109.23990853611j</v>
      </c>
      <c r="O282" s="72" t="str">
        <f t="shared" si="76"/>
        <v>-900.308935391672+8.2632306003109j</v>
      </c>
      <c r="P282" s="72" t="str">
        <f t="shared" si="89"/>
        <v>0.000106118844306914-4.41221815908265j</v>
      </c>
      <c r="Q282" s="72"/>
      <c r="R282" s="72"/>
      <c r="S282" s="72"/>
      <c r="T282" s="72">
        <f t="shared" si="77"/>
        <v>24</v>
      </c>
      <c r="U282" s="72" t="str">
        <f t="shared" si="78"/>
        <v>1+0.165264612006218j</v>
      </c>
      <c r="V282" s="72" t="str">
        <f t="shared" si="79"/>
        <v>-900.308935391672+8.2632306003109j</v>
      </c>
      <c r="W282" s="72" t="str">
        <f t="shared" si="90"/>
        <v>-0.0266148391027675-0.00464982082980701j</v>
      </c>
      <c r="X282" s="72"/>
      <c r="Y282" s="72"/>
      <c r="Z282" s="72"/>
      <c r="AA282" s="72" t="str">
        <f t="shared" si="80"/>
        <v>7-0.0847126304297574j</v>
      </c>
      <c r="AB282" s="72">
        <f t="shared" si="81"/>
        <v>16.902596793915119</v>
      </c>
      <c r="AC282" s="72">
        <f t="shared" si="82"/>
        <v>-0.6933484670953326</v>
      </c>
      <c r="AD282" s="72"/>
      <c r="AE282" s="72" t="str">
        <f t="shared" si="83"/>
        <v>62499.9999933319-0.645564890580413j</v>
      </c>
      <c r="AF282" s="72" t="str">
        <f t="shared" si="84"/>
        <v>0.242424242428993+1.89697672182256E-06j</v>
      </c>
      <c r="AG282" s="72">
        <f t="shared" si="91"/>
        <v>-12.308479057282744</v>
      </c>
      <c r="AH282" s="72">
        <f t="shared" si="92"/>
        <v>4.4834113496141823E-4</v>
      </c>
      <c r="AI282" s="72"/>
      <c r="AJ282" s="72"/>
      <c r="AK282" s="72"/>
      <c r="AL282" s="72" t="str">
        <f t="shared" si="85"/>
        <v>-0.492199643388362+0.0318344269950856j</v>
      </c>
      <c r="AM282" s="72">
        <f t="shared" si="93"/>
        <v>-6.1390444733802019</v>
      </c>
      <c r="AN282" s="72">
        <f t="shared" si="94"/>
        <v>176.29938516390496</v>
      </c>
      <c r="AO282" s="72"/>
      <c r="AP282" s="72"/>
      <c r="AQ282" s="72"/>
      <c r="AR282" s="72" t="str">
        <f t="shared" si="86"/>
        <v>-0.0509175096065684-0.00826243464432562j</v>
      </c>
      <c r="AS282" s="72">
        <f t="shared" si="95"/>
        <v>-25.749778753740969</v>
      </c>
      <c r="AT282" s="72">
        <f t="shared" si="96"/>
        <v>-170.78289800799337</v>
      </c>
      <c r="AU282" s="72"/>
      <c r="AV282" s="72"/>
      <c r="AW282" s="72"/>
      <c r="AX282" s="72" t="str">
        <f t="shared" si="97"/>
        <v>-0.100894240251231-0.00994588572667302j</v>
      </c>
      <c r="AY282" s="72">
        <f t="shared" si="98"/>
        <v>-19.880673714485543</v>
      </c>
      <c r="AZ282" s="72">
        <f t="shared" si="99"/>
        <v>-174.37012359419663</v>
      </c>
      <c r="BA282" s="72">
        <f t="shared" si="87"/>
        <v>5.6298764058033814</v>
      </c>
      <c r="BB282" s="72">
        <f t="shared" si="100"/>
        <v>19.880673714485543</v>
      </c>
      <c r="BC282" s="72">
        <f t="shared" si="101"/>
        <v>-5.6298764058033814</v>
      </c>
      <c r="BD282" s="72"/>
      <c r="BE282" s="72"/>
      <c r="BF282" s="56"/>
    </row>
    <row r="283" spans="2:58" s="42" customFormat="1" hidden="1" x14ac:dyDescent="0.3">
      <c r="B283" s="55">
        <v>172</v>
      </c>
      <c r="C283" s="72">
        <f t="shared" si="68"/>
        <v>275422.87033381691</v>
      </c>
      <c r="D283" s="72" t="str">
        <f t="shared" si="88"/>
        <v>1730532.93214267j</v>
      </c>
      <c r="E283" s="72">
        <f t="shared" si="69"/>
        <v>-0.21372412004670216</v>
      </c>
      <c r="F283" s="72" t="str">
        <f t="shared" si="70"/>
        <v>-1.73053293214267j</v>
      </c>
      <c r="G283" s="72" t="str">
        <f t="shared" si="71"/>
        <v>-0.213724120046702-1.73053293214267j</v>
      </c>
      <c r="H283" s="72">
        <f t="shared" si="72"/>
        <v>4.8293389902653656</v>
      </c>
      <c r="I283" s="72">
        <f t="shared" si="73"/>
        <v>-97.0404870390756</v>
      </c>
      <c r="J283" s="72"/>
      <c r="K283" s="72"/>
      <c r="L283" s="72"/>
      <c r="M283" s="72">
        <f t="shared" si="74"/>
        <v>36.363636363636367</v>
      </c>
      <c r="N283" s="72" t="str">
        <f t="shared" si="75"/>
        <v>1+114.38822681463j</v>
      </c>
      <c r="O283" s="72" t="str">
        <f t="shared" si="76"/>
        <v>-987.265595646002+8.65266466071335j</v>
      </c>
      <c r="P283" s="72" t="str">
        <f t="shared" si="89"/>
        <v>0.0000931642303429124-4.2132239757912j</v>
      </c>
      <c r="Q283" s="72"/>
      <c r="R283" s="72"/>
      <c r="S283" s="72"/>
      <c r="T283" s="72">
        <f t="shared" si="77"/>
        <v>24</v>
      </c>
      <c r="U283" s="72" t="str">
        <f t="shared" si="78"/>
        <v>1+0.173053293214267j</v>
      </c>
      <c r="V283" s="72" t="str">
        <f t="shared" si="79"/>
        <v>-987.265595646002+8.65266466071335j</v>
      </c>
      <c r="W283" s="72" t="str">
        <f t="shared" si="90"/>
        <v>-0.0242708335778165-0.00441956697404429j</v>
      </c>
      <c r="X283" s="72"/>
      <c r="Y283" s="72"/>
      <c r="Z283" s="72"/>
      <c r="AA283" s="72" t="str">
        <f t="shared" si="80"/>
        <v>7-0.080899934002792j</v>
      </c>
      <c r="AB283" s="72">
        <f t="shared" si="81"/>
        <v>16.902540837106269</v>
      </c>
      <c r="AC283" s="72">
        <f t="shared" si="82"/>
        <v>-0.66214548946379415</v>
      </c>
      <c r="AD283" s="72"/>
      <c r="AE283" s="72" t="str">
        <f t="shared" si="83"/>
        <v>62499.9999926886-0.675989426539152j</v>
      </c>
      <c r="AF283" s="72" t="str">
        <f t="shared" si="84"/>
        <v>0.242424242429451+1.98637848040722E-06j</v>
      </c>
      <c r="AG283" s="72">
        <f t="shared" si="91"/>
        <v>-12.30847905724068</v>
      </c>
      <c r="AH283" s="72">
        <f t="shared" si="92"/>
        <v>4.6947080168154904E-4</v>
      </c>
      <c r="AI283" s="72"/>
      <c r="AJ283" s="72"/>
      <c r="AK283" s="72"/>
      <c r="AL283" s="72" t="str">
        <f t="shared" si="85"/>
        <v>-0.492152135762895+0.0607706795036431j</v>
      </c>
      <c r="AM283" s="72">
        <f t="shared" si="93"/>
        <v>-6.0922946126280504</v>
      </c>
      <c r="AN283" s="72">
        <f t="shared" si="94"/>
        <v>172.96077990453577</v>
      </c>
      <c r="AO283" s="72"/>
      <c r="AP283" s="72"/>
      <c r="AQ283" s="72"/>
      <c r="AR283" s="72" t="str">
        <f t="shared" si="86"/>
        <v>-0.0464326746332271-0.00790223318409083j</v>
      </c>
      <c r="AS283" s="72">
        <f t="shared" si="95"/>
        <v>-26.539525940679731</v>
      </c>
      <c r="AT283" s="72">
        <f t="shared" si="96"/>
        <v>-170.34154693423017</v>
      </c>
      <c r="AU283" s="72"/>
      <c r="AV283" s="72"/>
      <c r="AW283" s="72"/>
      <c r="AX283" s="72" t="str">
        <f t="shared" si="97"/>
        <v>-0.0919752528513001-0.00455418784574845j</v>
      </c>
      <c r="AY283" s="72">
        <f t="shared" si="98"/>
        <v>-20.715945317097791</v>
      </c>
      <c r="AZ283" s="72">
        <f t="shared" si="99"/>
        <v>-177.16529396564013</v>
      </c>
      <c r="BA283" s="72">
        <f t="shared" si="87"/>
        <v>2.8347060343598796</v>
      </c>
      <c r="BB283" s="72">
        <f t="shared" si="100"/>
        <v>20.715945317097791</v>
      </c>
      <c r="BC283" s="72">
        <f t="shared" si="101"/>
        <v>-2.8347060343598796</v>
      </c>
      <c r="BD283" s="72"/>
      <c r="BE283" s="72"/>
      <c r="BF283" s="56"/>
    </row>
    <row r="284" spans="2:58" s="42" customFormat="1" hidden="1" x14ac:dyDescent="0.3">
      <c r="B284" s="55">
        <v>173</v>
      </c>
      <c r="C284" s="72">
        <f t="shared" si="68"/>
        <v>288403.15031266079</v>
      </c>
      <c r="D284" s="72" t="str">
        <f t="shared" si="88"/>
        <v>1812090.43658882j</v>
      </c>
      <c r="E284" s="72">
        <f t="shared" si="69"/>
        <v>-0.33082203376428132</v>
      </c>
      <c r="F284" s="72" t="str">
        <f t="shared" si="70"/>
        <v>-1.81209043658882j</v>
      </c>
      <c r="G284" s="72" t="str">
        <f t="shared" si="71"/>
        <v>-0.330822033764281-1.81209043658882j</v>
      </c>
      <c r="H284" s="72">
        <f t="shared" si="72"/>
        <v>5.3059857502857621</v>
      </c>
      <c r="I284" s="72">
        <f t="shared" si="73"/>
        <v>-100.34619222789108</v>
      </c>
      <c r="J284" s="72"/>
      <c r="K284" s="72"/>
      <c r="L284" s="72"/>
      <c r="M284" s="72">
        <f t="shared" si="74"/>
        <v>36.363636363636367</v>
      </c>
      <c r="N284" s="72" t="str">
        <f t="shared" si="75"/>
        <v>1+119.779177858521j</v>
      </c>
      <c r="O284" s="72" t="str">
        <f t="shared" si="76"/>
        <v>-1082.6116776243+9.0604521829441j</v>
      </c>
      <c r="P284" s="72" t="str">
        <f t="shared" si="89"/>
        <v>0.0000819591239238178-4.02323918632938j</v>
      </c>
      <c r="Q284" s="72"/>
      <c r="R284" s="72"/>
      <c r="S284" s="72"/>
      <c r="T284" s="72">
        <f t="shared" si="77"/>
        <v>24</v>
      </c>
      <c r="U284" s="72" t="str">
        <f t="shared" si="78"/>
        <v>1+0.181209043658882j</v>
      </c>
      <c r="V284" s="72" t="str">
        <f t="shared" si="79"/>
        <v>-1082.6116776243+9.0604521829441j</v>
      </c>
      <c r="W284" s="72" t="str">
        <f t="shared" si="90"/>
        <v>-0.0221334435469595-0.00420238959984055j</v>
      </c>
      <c r="X284" s="72"/>
      <c r="Y284" s="72"/>
      <c r="Z284" s="72"/>
      <c r="AA284" s="72" t="str">
        <f t="shared" si="80"/>
        <v>7-0.0772588371822897j</v>
      </c>
      <c r="AB284" s="72">
        <f t="shared" si="81"/>
        <v>16.902489803261442</v>
      </c>
      <c r="AC284" s="72">
        <f t="shared" si="82"/>
        <v>-0.63234651023921318</v>
      </c>
      <c r="AD284" s="72"/>
      <c r="AE284" s="72" t="str">
        <f t="shared" si="83"/>
        <v>62499.9999919832-0.707847826701711j</v>
      </c>
      <c r="AF284" s="72" t="str">
        <f t="shared" si="84"/>
        <v>0.242424242429953+2.07999361406698E-06j</v>
      </c>
      <c r="AG284" s="72">
        <f t="shared" si="91"/>
        <v>-12.30847905719456</v>
      </c>
      <c r="AH284" s="72">
        <f t="shared" si="92"/>
        <v>4.9159627891468569E-4</v>
      </c>
      <c r="AI284" s="72"/>
      <c r="AJ284" s="72"/>
      <c r="AK284" s="72"/>
      <c r="AL284" s="72" t="str">
        <f t="shared" si="85"/>
        <v>-0.492108774809012+0.0898308665502964j</v>
      </c>
      <c r="AM284" s="72">
        <f t="shared" si="93"/>
        <v>-6.0164217381007568</v>
      </c>
      <c r="AN284" s="72">
        <f t="shared" si="94"/>
        <v>169.65497496890615</v>
      </c>
      <c r="AO284" s="72"/>
      <c r="AP284" s="72"/>
      <c r="AQ284" s="72"/>
      <c r="AR284" s="72" t="str">
        <f t="shared" si="86"/>
        <v>-0.0423432378663519-0.00755674232849227j</v>
      </c>
      <c r="AS284" s="72">
        <f t="shared" si="95"/>
        <v>-27.328155604235242</v>
      </c>
      <c r="AT284" s="72">
        <f t="shared" si="96"/>
        <v>-169.88129511975711</v>
      </c>
      <c r="AU284" s="72"/>
      <c r="AV284" s="72"/>
      <c r="AW284" s="72"/>
      <c r="AX284" s="72" t="str">
        <f t="shared" si="97"/>
        <v>-0.0833934693529455-0.000128836074805161j</v>
      </c>
      <c r="AY284" s="72">
        <f t="shared" si="98"/>
        <v>-21.577348797905902</v>
      </c>
      <c r="AZ284" s="72">
        <f t="shared" si="99"/>
        <v>-179.91148278732388</v>
      </c>
      <c r="BA284" s="72">
        <f t="shared" si="87"/>
        <v>8.8517212676124335E-2</v>
      </c>
      <c r="BB284" s="72">
        <f t="shared" si="100"/>
        <v>21.577348797905902</v>
      </c>
      <c r="BC284" s="72">
        <f t="shared" si="101"/>
        <v>-8.8517212676124335E-2</v>
      </c>
      <c r="BD284" s="72"/>
      <c r="BE284" s="72"/>
      <c r="BF284" s="56"/>
    </row>
    <row r="285" spans="2:58" s="42" customFormat="1" hidden="1" x14ac:dyDescent="0.3">
      <c r="B285" s="55">
        <v>174</v>
      </c>
      <c r="C285" s="72">
        <f t="shared" si="68"/>
        <v>301995.17204020178</v>
      </c>
      <c r="D285" s="72" t="str">
        <f t="shared" si="88"/>
        <v>1897491.62780217j</v>
      </c>
      <c r="E285" s="72">
        <f t="shared" si="69"/>
        <v>-0.45921734296946193</v>
      </c>
      <c r="F285" s="72" t="str">
        <f t="shared" si="70"/>
        <v>-1.89749162780217j</v>
      </c>
      <c r="G285" s="72" t="str">
        <f t="shared" si="71"/>
        <v>-0.459217342969462-1.89749162780217j</v>
      </c>
      <c r="H285" s="72">
        <f t="shared" si="72"/>
        <v>5.8107940723193874</v>
      </c>
      <c r="I285" s="72">
        <f t="shared" si="73"/>
        <v>-103.60472968962175</v>
      </c>
      <c r="J285" s="72"/>
      <c r="K285" s="72"/>
      <c r="L285" s="72"/>
      <c r="M285" s="72">
        <f t="shared" si="74"/>
        <v>36.363636363636367</v>
      </c>
      <c r="N285" s="72" t="str">
        <f t="shared" si="75"/>
        <v>1+125.424196597723j</v>
      </c>
      <c r="O285" s="72" t="str">
        <f t="shared" si="76"/>
        <v>-1187.15657760118+9.48745813901085j</v>
      </c>
      <c r="P285" s="72" t="str">
        <f t="shared" si="89"/>
        <v>0.0000722467624373785-3.84185142625298j</v>
      </c>
      <c r="Q285" s="72"/>
      <c r="R285" s="72"/>
      <c r="S285" s="72"/>
      <c r="T285" s="72">
        <f t="shared" si="77"/>
        <v>24</v>
      </c>
      <c r="U285" s="72" t="str">
        <f t="shared" si="78"/>
        <v>1+0.189749162780217j</v>
      </c>
      <c r="V285" s="72" t="str">
        <f t="shared" si="79"/>
        <v>-1187.15657760118+9.48745813901085j</v>
      </c>
      <c r="W285" s="72" t="str">
        <f t="shared" si="90"/>
        <v>-0.020184427036467-0.00399734870936952j</v>
      </c>
      <c r="X285" s="72"/>
      <c r="Y285" s="72"/>
      <c r="Z285" s="72"/>
      <c r="AA285" s="72" t="str">
        <f t="shared" si="80"/>
        <v>7-0.0737816167137241j</v>
      </c>
      <c r="AB285" s="72">
        <f t="shared" si="81"/>
        <v>16.902443259318915</v>
      </c>
      <c r="AC285" s="72">
        <f t="shared" si="82"/>
        <v>-0.60388838642317755</v>
      </c>
      <c r="AD285" s="72"/>
      <c r="AE285" s="72" t="str">
        <f t="shared" si="83"/>
        <v>62499.9999912098-0.741207667005979j</v>
      </c>
      <c r="AF285" s="72" t="str">
        <f t="shared" si="84"/>
        <v>0.242424242430504+2.17802069305153E-06j</v>
      </c>
      <c r="AG285" s="72">
        <f t="shared" si="91"/>
        <v>-12.308479057143973</v>
      </c>
      <c r="AH285" s="72">
        <f t="shared" si="92"/>
        <v>5.1476449776440003E-4</v>
      </c>
      <c r="AI285" s="72"/>
      <c r="AJ285" s="72"/>
      <c r="AK285" s="72"/>
      <c r="AL285" s="72" t="str">
        <f t="shared" si="85"/>
        <v>-0.492069201314027+0.119077270858382j</v>
      </c>
      <c r="AM285" s="72">
        <f t="shared" si="93"/>
        <v>-5.9123191570125408</v>
      </c>
      <c r="AN285" s="72">
        <f t="shared" si="94"/>
        <v>166.39634776864284</v>
      </c>
      <c r="AO285" s="72"/>
      <c r="AP285" s="72"/>
      <c r="AQ285" s="72"/>
      <c r="AR285" s="72" t="str">
        <f t="shared" si="86"/>
        <v>-0.0386142769348502-0.00722549273521868j</v>
      </c>
      <c r="AS285" s="72">
        <f t="shared" si="95"/>
        <v>-28.115580499347551</v>
      </c>
      <c r="AT285" s="72">
        <f t="shared" si="96"/>
        <v>-169.40139455952684</v>
      </c>
      <c r="AU285" s="72"/>
      <c r="AV285" s="72"/>
      <c r="AW285" s="72"/>
      <c r="AX285" s="72" t="str">
        <f t="shared" si="97"/>
        <v>-0.0752233524535888+0.0034097140481603j</v>
      </c>
      <c r="AY285" s="72">
        <f t="shared" si="98"/>
        <v>-22.464032381262228</v>
      </c>
      <c r="AZ285" s="72">
        <f t="shared" si="99"/>
        <v>177.4046810656865</v>
      </c>
      <c r="BA285" s="72">
        <f t="shared" si="87"/>
        <v>-2.5953189343134957</v>
      </c>
      <c r="BB285" s="72">
        <f t="shared" si="100"/>
        <v>22.464032381262228</v>
      </c>
      <c r="BC285" s="72">
        <f t="shared" si="101"/>
        <v>2.5953189343134957</v>
      </c>
      <c r="BD285" s="72"/>
      <c r="BE285" s="72"/>
      <c r="BF285" s="56"/>
    </row>
    <row r="286" spans="2:58" s="42" customFormat="1" hidden="1" x14ac:dyDescent="0.3">
      <c r="B286" s="55">
        <v>175</v>
      </c>
      <c r="C286" s="72">
        <f t="shared" si="68"/>
        <v>316227.76601683802</v>
      </c>
      <c r="D286" s="72" t="str">
        <f t="shared" si="88"/>
        <v>1986917.65315922j</v>
      </c>
      <c r="E286" s="72">
        <f t="shared" si="69"/>
        <v>-0.59999999999999898</v>
      </c>
      <c r="F286" s="72" t="str">
        <f t="shared" si="70"/>
        <v>-1.98691765315922j</v>
      </c>
      <c r="G286" s="72" t="str">
        <f t="shared" si="71"/>
        <v>-0.599999999999999-1.98691765315922j</v>
      </c>
      <c r="H286" s="72">
        <f t="shared" si="72"/>
        <v>6.3425974201875954</v>
      </c>
      <c r="I286" s="72">
        <f t="shared" si="73"/>
        <v>-106.80301778155575</v>
      </c>
      <c r="J286" s="72"/>
      <c r="K286" s="72"/>
      <c r="L286" s="72"/>
      <c r="M286" s="72">
        <f t="shared" si="74"/>
        <v>36.363636363636367</v>
      </c>
      <c r="N286" s="72" t="str">
        <f t="shared" si="75"/>
        <v>1+131.335256873824j</v>
      </c>
      <c r="O286" s="72" t="str">
        <f t="shared" si="76"/>
        <v>-1301.78778094379+9.9345882657961j</v>
      </c>
      <c r="P286" s="72" t="str">
        <f t="shared" si="89"/>
        <v>0.0000638103375929193-3.66866778031411j</v>
      </c>
      <c r="Q286" s="72"/>
      <c r="R286" s="72"/>
      <c r="S286" s="72"/>
      <c r="T286" s="72">
        <f t="shared" si="77"/>
        <v>24</v>
      </c>
      <c r="U286" s="72" t="str">
        <f t="shared" si="78"/>
        <v>1+0.198691765315922j</v>
      </c>
      <c r="V286" s="72" t="str">
        <f t="shared" si="79"/>
        <v>-1301.78778094379+9.9345882657961j</v>
      </c>
      <c r="W286" s="72" t="str">
        <f t="shared" si="90"/>
        <v>-0.0184071576242692-0.0038035922384623j</v>
      </c>
      <c r="X286" s="72"/>
      <c r="Y286" s="72"/>
      <c r="Z286" s="72"/>
      <c r="AA286" s="72" t="str">
        <f t="shared" si="80"/>
        <v>7-0.0704608969462818j</v>
      </c>
      <c r="AB286" s="72">
        <f t="shared" si="81"/>
        <v>16.902400810303902</v>
      </c>
      <c r="AC286" s="72">
        <f t="shared" si="82"/>
        <v>-0.57671081081341691</v>
      </c>
      <c r="AD286" s="72"/>
      <c r="AE286" s="72" t="str">
        <f t="shared" si="83"/>
        <v>62499.9999903617-0.776139708145628j</v>
      </c>
      <c r="AF286" s="72" t="str">
        <f t="shared" si="84"/>
        <v>0.242424242431108+2.28066764593803E-06j</v>
      </c>
      <c r="AG286" s="72">
        <f t="shared" si="91"/>
        <v>-12.30847905708851</v>
      </c>
      <c r="AH286" s="72">
        <f t="shared" si="92"/>
        <v>5.3902460112901151E-4</v>
      </c>
      <c r="AI286" s="72"/>
      <c r="AJ286" s="72"/>
      <c r="AK286" s="72"/>
      <c r="AL286" s="72" t="str">
        <f t="shared" si="85"/>
        <v>-0.492033086717745+0.148572487055402j</v>
      </c>
      <c r="AM286" s="72">
        <f t="shared" si="93"/>
        <v>-5.7811594101110835</v>
      </c>
      <c r="AN286" s="72">
        <f t="shared" si="94"/>
        <v>163.19797878266095</v>
      </c>
      <c r="AO286" s="72"/>
      <c r="AP286" s="72"/>
      <c r="AQ286" s="72"/>
      <c r="AR286" s="72" t="str">
        <f t="shared" si="86"/>
        <v>-0.0352139644399565-0.00690801151225006j</v>
      </c>
      <c r="AS286" s="72">
        <f t="shared" si="95"/>
        <v>-28.90170493746378</v>
      </c>
      <c r="AT286" s="72">
        <f t="shared" si="96"/>
        <v>-168.90108677661223</v>
      </c>
      <c r="AU286" s="72"/>
      <c r="AV286" s="72"/>
      <c r="AW286" s="72"/>
      <c r="AX286" s="72" t="str">
        <f t="shared" si="97"/>
        <v>-0.0675244118868357+0.00615051535255105j</v>
      </c>
      <c r="AY286" s="72">
        <f t="shared" si="98"/>
        <v>-23.374900663917995</v>
      </c>
      <c r="AZ286" s="72">
        <f t="shared" si="99"/>
        <v>174.79552932394469</v>
      </c>
      <c r="BA286" s="72">
        <f t="shared" si="87"/>
        <v>-5.2044706760553083</v>
      </c>
      <c r="BB286" s="72">
        <f t="shared" si="100"/>
        <v>23.374900663917995</v>
      </c>
      <c r="BC286" s="72">
        <f t="shared" si="101"/>
        <v>5.2044706760553083</v>
      </c>
      <c r="BD286" s="72"/>
      <c r="BE286" s="72"/>
      <c r="BF286" s="56"/>
    </row>
    <row r="287" spans="2:58" s="42" customFormat="1" hidden="1" x14ac:dyDescent="0.3">
      <c r="B287" s="55">
        <v>176</v>
      </c>
      <c r="C287" s="72">
        <f t="shared" si="68"/>
        <v>331131.12148259114</v>
      </c>
      <c r="D287" s="72" t="str">
        <f t="shared" si="88"/>
        <v>2080558.19724932j</v>
      </c>
      <c r="E287" s="72">
        <f t="shared" si="69"/>
        <v>-0.75436511382910432</v>
      </c>
      <c r="F287" s="72" t="str">
        <f t="shared" si="70"/>
        <v>-2.08055819724932j</v>
      </c>
      <c r="G287" s="72" t="str">
        <f t="shared" si="71"/>
        <v>-0.754365113829104-2.08055819724932j</v>
      </c>
      <c r="H287" s="72">
        <f t="shared" si="72"/>
        <v>6.9000008365444332</v>
      </c>
      <c r="I287" s="72">
        <f t="shared" si="73"/>
        <v>-109.92954234858883</v>
      </c>
      <c r="J287" s="72"/>
      <c r="K287" s="72"/>
      <c r="L287" s="72"/>
      <c r="M287" s="72">
        <f t="shared" si="74"/>
        <v>36.363636363636367</v>
      </c>
      <c r="N287" s="72" t="str">
        <f t="shared" si="75"/>
        <v>1+137.52489683818j</v>
      </c>
      <c r="O287" s="72" t="str">
        <f t="shared" si="76"/>
        <v>-1427.47839600664+10.4027909862466j</v>
      </c>
      <c r="P287" s="72" t="str">
        <f t="shared" si="89"/>
        <v>0.0000564665436885455-3.50331379175371j</v>
      </c>
      <c r="Q287" s="72"/>
      <c r="R287" s="72"/>
      <c r="S287" s="72"/>
      <c r="T287" s="72">
        <f t="shared" si="77"/>
        <v>24</v>
      </c>
      <c r="U287" s="72" t="str">
        <f t="shared" si="78"/>
        <v>1+0.208055819724932j</v>
      </c>
      <c r="V287" s="72" t="str">
        <f t="shared" si="79"/>
        <v>-1427.47839600664+10.4027909862466j</v>
      </c>
      <c r="W287" s="72" t="str">
        <f t="shared" si="90"/>
        <v>-0.0167864805258634-0.00362034615456245j</v>
      </c>
      <c r="X287" s="72"/>
      <c r="Y287" s="72"/>
      <c r="Z287" s="72"/>
      <c r="AA287" s="72" t="str">
        <f t="shared" si="80"/>
        <v>7-0.0672896341881194j</v>
      </c>
      <c r="AB287" s="72">
        <f t="shared" si="81"/>
        <v>16.902362095980333</v>
      </c>
      <c r="AC287" s="72">
        <f t="shared" si="82"/>
        <v>-0.55075618515966018</v>
      </c>
      <c r="AD287" s="72"/>
      <c r="AE287" s="72" t="str">
        <f t="shared" si="83"/>
        <v>62499.9999894318-0.812718045663089j</v>
      </c>
      <c r="AF287" s="72" t="str">
        <f t="shared" si="84"/>
        <v>0.242424242431771+2.38815220067566E-06j</v>
      </c>
      <c r="AG287" s="72">
        <f t="shared" si="91"/>
        <v>-12.30847905702767</v>
      </c>
      <c r="AH287" s="72">
        <f t="shared" si="92"/>
        <v>5.6442804794029232E-4</v>
      </c>
      <c r="AI287" s="72"/>
      <c r="AJ287" s="72"/>
      <c r="AK287" s="72"/>
      <c r="AL287" s="72" t="str">
        <f t="shared" si="85"/>
        <v>-0.492000130576829+0.178379565212139j</v>
      </c>
      <c r="AM287" s="72">
        <f t="shared" si="93"/>
        <v>-5.6243429295287504</v>
      </c>
      <c r="AN287" s="72">
        <f t="shared" si="94"/>
        <v>160.07138114694396</v>
      </c>
      <c r="AO287" s="72"/>
      <c r="AP287" s="72"/>
      <c r="AQ287" s="72"/>
      <c r="AR287" s="72" t="str">
        <f t="shared" si="86"/>
        <v>-0.0321132918897349-0.00660382552063813j</v>
      </c>
      <c r="AS287" s="72">
        <f t="shared" si="95"/>
        <v>-29.686424309729013</v>
      </c>
      <c r="AT287" s="72">
        <f t="shared" si="96"/>
        <v>-168.37960532051451</v>
      </c>
      <c r="AU287" s="72"/>
      <c r="AV287" s="72"/>
      <c r="AW287" s="72"/>
      <c r="AX287" s="72" t="str">
        <f t="shared" si="97"/>
        <v>-0.0603399556657115+0.00818817048251293j</v>
      </c>
      <c r="AY287" s="72">
        <f t="shared" si="98"/>
        <v>-24.308653828362452</v>
      </c>
      <c r="AZ287" s="72">
        <f t="shared" si="99"/>
        <v>172.2721308183196</v>
      </c>
      <c r="BA287" s="72">
        <f t="shared" si="87"/>
        <v>-7.727869181680405</v>
      </c>
      <c r="BB287" s="72">
        <f t="shared" si="100"/>
        <v>24.308653828362452</v>
      </c>
      <c r="BC287" s="72">
        <f t="shared" si="101"/>
        <v>7.727869181680405</v>
      </c>
      <c r="BD287" s="72"/>
      <c r="BE287" s="72"/>
      <c r="BF287" s="56"/>
    </row>
    <row r="288" spans="2:58" s="42" customFormat="1" hidden="1" x14ac:dyDescent="0.3">
      <c r="B288" s="55">
        <v>177</v>
      </c>
      <c r="C288" s="72">
        <f t="shared" si="68"/>
        <v>346736.85045253224</v>
      </c>
      <c r="D288" s="72" t="str">
        <f t="shared" si="88"/>
        <v>2178611.88422108j</v>
      </c>
      <c r="E288" s="72">
        <f t="shared" si="69"/>
        <v>-0.92362309538787657</v>
      </c>
      <c r="F288" s="72" t="str">
        <f t="shared" si="70"/>
        <v>-2.17861188422108j</v>
      </c>
      <c r="G288" s="72" t="str">
        <f t="shared" si="71"/>
        <v>-0.923623095387877-2.17861188422108j</v>
      </c>
      <c r="H288" s="72">
        <f t="shared" si="72"/>
        <v>7.4814377048508396</v>
      </c>
      <c r="I288" s="72">
        <f t="shared" si="73"/>
        <v>-112.97452929864215</v>
      </c>
      <c r="J288" s="72"/>
      <c r="K288" s="72"/>
      <c r="L288" s="72"/>
      <c r="M288" s="72">
        <f t="shared" si="74"/>
        <v>36.363636363636367</v>
      </c>
      <c r="N288" s="72" t="str">
        <f t="shared" si="75"/>
        <v>1+144.006245547013j</v>
      </c>
      <c r="O288" s="72" t="str">
        <f t="shared" si="76"/>
        <v>-1565.29541488288+10.8930594211054j</v>
      </c>
      <c r="P288" s="72" t="str">
        <f t="shared" si="89"/>
        <v>0.0000500601912310858-3.34543253117961j</v>
      </c>
      <c r="Q288" s="72"/>
      <c r="R288" s="72"/>
      <c r="S288" s="72"/>
      <c r="T288" s="72">
        <f t="shared" si="77"/>
        <v>24</v>
      </c>
      <c r="U288" s="72" t="str">
        <f t="shared" si="78"/>
        <v>1+0.217861188422108j</v>
      </c>
      <c r="V288" s="72" t="str">
        <f t="shared" si="79"/>
        <v>-1565.29541488288+10.8930594211054j</v>
      </c>
      <c r="W288" s="72" t="str">
        <f t="shared" si="90"/>
        <v>-0.0153085816406879-0.00344690577912358j</v>
      </c>
      <c r="X288" s="72"/>
      <c r="Y288" s="72"/>
      <c r="Z288" s="72"/>
      <c r="AA288" s="72" t="str">
        <f t="shared" si="80"/>
        <v>7-0.0642611017657486j</v>
      </c>
      <c r="AB288" s="72">
        <f t="shared" si="81"/>
        <v>16.902326787796703</v>
      </c>
      <c r="AC288" s="72">
        <f t="shared" si="82"/>
        <v>-0.52596949892682965</v>
      </c>
      <c r="AD288" s="72"/>
      <c r="AE288" s="72" t="str">
        <f t="shared" si="83"/>
        <v>62499.9999884122-0.851020267116073j</v>
      </c>
      <c r="AF288" s="72" t="str">
        <f t="shared" si="84"/>
        <v>0.242424242432497+2.50070234641567E-06j</v>
      </c>
      <c r="AG288" s="72">
        <f t="shared" si="91"/>
        <v>-12.308479056961</v>
      </c>
      <c r="AH288" s="72">
        <f t="shared" si="92"/>
        <v>5.910287223147415E-4</v>
      </c>
      <c r="AI288" s="72"/>
      <c r="AJ288" s="72"/>
      <c r="AK288" s="72"/>
      <c r="AL288" s="72" t="str">
        <f t="shared" si="85"/>
        <v>-0.491970058224963+0.208562153948901j</v>
      </c>
      <c r="AM288" s="72">
        <f t="shared" si="93"/>
        <v>-5.4434413236663568</v>
      </c>
      <c r="AN288" s="72">
        <f t="shared" si="94"/>
        <v>157.02632806065361</v>
      </c>
      <c r="AO288" s="72"/>
      <c r="AP288" s="72"/>
      <c r="AQ288" s="72"/>
      <c r="AR288" s="72" t="str">
        <f t="shared" si="86"/>
        <v>-0.0292858185561381-0.00631246413150857j</v>
      </c>
      <c r="AS288" s="72">
        <f t="shared" si="95"/>
        <v>-30.469624594320521</v>
      </c>
      <c r="AT288" s="72">
        <f t="shared" si="96"/>
        <v>-167.83617871994863</v>
      </c>
      <c r="AU288" s="72"/>
      <c r="AV288" s="72"/>
      <c r="AW288" s="72"/>
      <c r="AX288" s="72" t="str">
        <f t="shared" si="97"/>
        <v>-0.0536969877405359+0.00961891197820232j</v>
      </c>
      <c r="AY288" s="72">
        <f t="shared" si="98"/>
        <v>-25.263831318042179</v>
      </c>
      <c r="AZ288" s="72">
        <f t="shared" si="99"/>
        <v>169.84414021484062</v>
      </c>
      <c r="BA288" s="72">
        <f t="shared" si="87"/>
        <v>-10.155859785159368</v>
      </c>
      <c r="BB288" s="72">
        <f t="shared" si="100"/>
        <v>25.263831318042179</v>
      </c>
      <c r="BC288" s="72">
        <f t="shared" si="101"/>
        <v>10.155859785159368</v>
      </c>
      <c r="BD288" s="72"/>
      <c r="BE288" s="72"/>
      <c r="BF288" s="56"/>
    </row>
    <row r="289" spans="2:58" s="42" customFormat="1" hidden="1" x14ac:dyDescent="0.3">
      <c r="B289" s="55">
        <v>178</v>
      </c>
      <c r="C289" s="72">
        <f t="shared" si="68"/>
        <v>363078.05477010191</v>
      </c>
      <c r="D289" s="72" t="str">
        <f t="shared" si="88"/>
        <v>2281286.69909085j</v>
      </c>
      <c r="E289" s="72">
        <f t="shared" si="69"/>
        <v>-1.1092107816902605</v>
      </c>
      <c r="F289" s="72" t="str">
        <f t="shared" si="70"/>
        <v>-2.28128669909085j</v>
      </c>
      <c r="G289" s="72" t="str">
        <f t="shared" si="71"/>
        <v>-1.10921078169026-2.28128669909085j</v>
      </c>
      <c r="H289" s="72">
        <f t="shared" si="72"/>
        <v>8.0852273992828909</v>
      </c>
      <c r="I289" s="72">
        <f t="shared" si="73"/>
        <v>-115.93002005608963</v>
      </c>
      <c r="J289" s="72"/>
      <c r="K289" s="72"/>
      <c r="L289" s="72"/>
      <c r="M289" s="72">
        <f t="shared" si="74"/>
        <v>36.363636363636367</v>
      </c>
      <c r="N289" s="72" t="str">
        <f t="shared" si="75"/>
        <v>1+150.793050809905j</v>
      </c>
      <c r="O289" s="72" t="str">
        <f t="shared" si="76"/>
        <v>-1716.40877113811+11.4064334954543j</v>
      </c>
      <c r="P289" s="72" t="str">
        <f t="shared" si="89"/>
        <v>0.00004445970754516-3.19468372038913j</v>
      </c>
      <c r="Q289" s="72"/>
      <c r="R289" s="72"/>
      <c r="S289" s="72"/>
      <c r="T289" s="72">
        <f t="shared" si="77"/>
        <v>24</v>
      </c>
      <c r="U289" s="72" t="str">
        <f t="shared" si="78"/>
        <v>1+0.228128669909085j</v>
      </c>
      <c r="V289" s="72" t="str">
        <f t="shared" si="79"/>
        <v>-1716.40877113811+11.4064334954543j</v>
      </c>
      <c r="W289" s="72" t="str">
        <f t="shared" si="90"/>
        <v>-0.013960868368277-0.0032826281764242j</v>
      </c>
      <c r="X289" s="72"/>
      <c r="Y289" s="72"/>
      <c r="Z289" s="72"/>
      <c r="AA289" s="72" t="str">
        <f t="shared" si="80"/>
        <v>7-0.061368875755859j</v>
      </c>
      <c r="AB289" s="72">
        <f t="shared" si="81"/>
        <v>16.902294586100233</v>
      </c>
      <c r="AC289" s="72">
        <f t="shared" si="82"/>
        <v>-0.50229821342630399</v>
      </c>
      <c r="AD289" s="72"/>
      <c r="AE289" s="72" t="str">
        <f t="shared" si="83"/>
        <v>62499.9999872941-0.891127616651203j</v>
      </c>
      <c r="AF289" s="72" t="str">
        <f t="shared" si="84"/>
        <v>0.242424242433294+2.61855681710698E-06j</v>
      </c>
      <c r="AG289" s="72">
        <f t="shared" si="91"/>
        <v>-12.30847905688786</v>
      </c>
      <c r="AH289" s="72">
        <f t="shared" si="92"/>
        <v>6.188830478490139E-4</v>
      </c>
      <c r="AI289" s="72"/>
      <c r="AJ289" s="72"/>
      <c r="AK289" s="72"/>
      <c r="AL289" s="72" t="str">
        <f t="shared" si="85"/>
        <v>-0.491942618616111+0.239184643594939j</v>
      </c>
      <c r="AM289" s="72">
        <f t="shared" si="93"/>
        <v>-5.2401397699798578</v>
      </c>
      <c r="AN289" s="72">
        <f t="shared" si="94"/>
        <v>154.07077731661565</v>
      </c>
      <c r="AO289" s="72"/>
      <c r="AP289" s="72"/>
      <c r="AQ289" s="72"/>
      <c r="AR289" s="72" t="str">
        <f t="shared" si="86"/>
        <v>-0.0267074429548461-0.00603346151134405j</v>
      </c>
      <c r="AS289" s="72">
        <f t="shared" si="95"/>
        <v>-31.251181853626619</v>
      </c>
      <c r="AT289" s="72">
        <f t="shared" si="96"/>
        <v>-167.27003393723916</v>
      </c>
      <c r="AU289" s="72"/>
      <c r="AV289" s="72"/>
      <c r="AW289" s="72"/>
      <c r="AX289" s="72" t="str">
        <f t="shared" si="97"/>
        <v>-0.047607106418983+0.0105370524397946j</v>
      </c>
      <c r="AY289" s="72">
        <f t="shared" si="98"/>
        <v>-26.238856749895916</v>
      </c>
      <c r="AZ289" s="72">
        <f t="shared" si="99"/>
        <v>167.51971952824553</v>
      </c>
      <c r="BA289" s="72">
        <f t="shared" si="87"/>
        <v>-12.480280471754471</v>
      </c>
      <c r="BB289" s="72">
        <f t="shared" si="100"/>
        <v>26.238856749895916</v>
      </c>
      <c r="BC289" s="72">
        <f t="shared" si="101"/>
        <v>12.480280471754471</v>
      </c>
      <c r="BD289" s="72"/>
      <c r="BE289" s="72"/>
      <c r="BF289" s="56"/>
    </row>
    <row r="290" spans="2:58" s="42" customFormat="1" hidden="1" x14ac:dyDescent="0.3">
      <c r="B290" s="55">
        <v>179</v>
      </c>
      <c r="C290" s="72">
        <f t="shared" si="68"/>
        <v>380189.3963205617</v>
      </c>
      <c r="D290" s="72" t="str">
        <f t="shared" si="88"/>
        <v>2388800.42890683j</v>
      </c>
      <c r="E290" s="72">
        <f t="shared" si="69"/>
        <v>-1.3127036331934923</v>
      </c>
      <c r="F290" s="72" t="str">
        <f t="shared" si="70"/>
        <v>-2.38880042890683j</v>
      </c>
      <c r="G290" s="72" t="str">
        <f t="shared" si="71"/>
        <v>-1.31270363319349-2.38880042890683j</v>
      </c>
      <c r="H290" s="72">
        <f t="shared" si="72"/>
        <v>8.7096299601254739</v>
      </c>
      <c r="I290" s="72">
        <f t="shared" si="73"/>
        <v>-118.78985932150525</v>
      </c>
      <c r="J290" s="72"/>
      <c r="K290" s="72"/>
      <c r="L290" s="72"/>
      <c r="M290" s="72">
        <f t="shared" si="74"/>
        <v>36.363636363636367</v>
      </c>
      <c r="N290" s="72" t="str">
        <f t="shared" si="75"/>
        <v>1+157.899708350741j</v>
      </c>
      <c r="O290" s="72" t="str">
        <f t="shared" si="76"/>
        <v>-1882.101271418+11.9440021445342j</v>
      </c>
      <c r="P290" s="72" t="str">
        <f t="shared" si="89"/>
        <v>0.0000395533761576349-3.05074290696325j</v>
      </c>
      <c r="Q290" s="72"/>
      <c r="R290" s="72"/>
      <c r="S290" s="72"/>
      <c r="T290" s="72">
        <f t="shared" si="77"/>
        <v>24</v>
      </c>
      <c r="U290" s="72" t="str">
        <f t="shared" si="78"/>
        <v>1+0.238880042890683j</v>
      </c>
      <c r="V290" s="72" t="str">
        <f t="shared" si="79"/>
        <v>-1882.101271418+11.9440021445342j</v>
      </c>
      <c r="W290" s="72" t="str">
        <f t="shared" si="90"/>
        <v>-0.0127318611168074-0.00312692547167002j</v>
      </c>
      <c r="X290" s="72"/>
      <c r="Y290" s="72"/>
      <c r="Z290" s="72"/>
      <c r="AA290" s="72" t="str">
        <f t="shared" si="80"/>
        <v>7-0.058606821359316j</v>
      </c>
      <c r="AB290" s="72">
        <f t="shared" si="81"/>
        <v>16.902265217595826</v>
      </c>
      <c r="AC290" s="72">
        <f t="shared" si="82"/>
        <v>-0.47969215108506774</v>
      </c>
      <c r="AD290" s="72"/>
      <c r="AE290" s="72" t="str">
        <f t="shared" si="83"/>
        <v>62499.9999860684-0.933125167333733j</v>
      </c>
      <c r="AF290" s="72" t="str">
        <f t="shared" si="84"/>
        <v>0.242424242434167+2.74196559788285E-06j</v>
      </c>
      <c r="AG290" s="72">
        <f t="shared" si="91"/>
        <v>-12.308479056807695</v>
      </c>
      <c r="AH290" s="72">
        <f t="shared" si="92"/>
        <v>6.4805010730193953E-4</v>
      </c>
      <c r="AI290" s="72"/>
      <c r="AJ290" s="72"/>
      <c r="AK290" s="72"/>
      <c r="AL290" s="72" t="str">
        <f t="shared" si="85"/>
        <v>-0.491917582338674+0.27031230986319j</v>
      </c>
      <c r="AM290" s="72">
        <f t="shared" si="93"/>
        <v>-5.0161823784908988</v>
      </c>
      <c r="AN290" s="72">
        <f t="shared" si="94"/>
        <v>151.21088352756081</v>
      </c>
      <c r="AO290" s="72"/>
      <c r="AP290" s="72"/>
      <c r="AQ290" s="72"/>
      <c r="AR290" s="72" t="str">
        <f t="shared" si="86"/>
        <v>-0.0243561948685939-0.00576635850025185j</v>
      </c>
      <c r="AS290" s="72">
        <f t="shared" si="95"/>
        <v>-32.03096172825078</v>
      </c>
      <c r="AT290" s="72">
        <f t="shared" si="96"/>
        <v>-166.68040037231626</v>
      </c>
      <c r="AU290" s="72"/>
      <c r="AV290" s="72"/>
      <c r="AW290" s="72"/>
      <c r="AX290" s="72" t="str">
        <f t="shared" si="97"/>
        <v>-0.0420681716169925+0.01103204115399j</v>
      </c>
      <c r="AY290" s="72">
        <f t="shared" si="98"/>
        <v>-27.232081207122295</v>
      </c>
      <c r="AZ290" s="72">
        <f t="shared" si="99"/>
        <v>165.30552674816303</v>
      </c>
      <c r="BA290" s="72">
        <f t="shared" si="87"/>
        <v>-14.694473251836961</v>
      </c>
      <c r="BB290" s="72">
        <f t="shared" si="100"/>
        <v>27.232081207122295</v>
      </c>
      <c r="BC290" s="72">
        <f t="shared" si="101"/>
        <v>14.694473251836961</v>
      </c>
      <c r="BD290" s="72"/>
      <c r="BE290" s="72"/>
      <c r="BF290" s="56"/>
    </row>
    <row r="291" spans="2:58" s="42" customFormat="1" hidden="1" x14ac:dyDescent="0.3">
      <c r="B291" s="55">
        <v>180</v>
      </c>
      <c r="C291" s="72">
        <f t="shared" si="68"/>
        <v>398107.17055349768</v>
      </c>
      <c r="D291" s="72" t="str">
        <f t="shared" si="88"/>
        <v>2501381.12470457j</v>
      </c>
      <c r="E291" s="72">
        <f t="shared" si="69"/>
        <v>-1.5358291079377788</v>
      </c>
      <c r="F291" s="72" t="str">
        <f t="shared" si="70"/>
        <v>-2.50138112470457j</v>
      </c>
      <c r="G291" s="72" t="str">
        <f t="shared" si="71"/>
        <v>-1.53582910793778-2.50138112470457j</v>
      </c>
      <c r="H291" s="72">
        <f t="shared" si="72"/>
        <v>9.3528948861681389</v>
      </c>
      <c r="I291" s="72">
        <f t="shared" si="73"/>
        <v>-121.54961056013583</v>
      </c>
      <c r="J291" s="72"/>
      <c r="K291" s="72"/>
      <c r="L291" s="72"/>
      <c r="M291" s="72">
        <f t="shared" si="74"/>
        <v>36.363636363636367</v>
      </c>
      <c r="N291" s="72" t="str">
        <f t="shared" si="75"/>
        <v>1+165.341292342972j</v>
      </c>
      <c r="O291" s="72" t="str">
        <f t="shared" si="76"/>
        <v>-2063.77948523934+12.5069056235229j</v>
      </c>
      <c r="P291" s="72" t="str">
        <f t="shared" si="89"/>
        <v>0.0000352461917601754-2.91330068587025j</v>
      </c>
      <c r="Q291" s="72"/>
      <c r="R291" s="72"/>
      <c r="S291" s="72"/>
      <c r="T291" s="72">
        <f t="shared" si="77"/>
        <v>24</v>
      </c>
      <c r="U291" s="72" t="str">
        <f t="shared" si="78"/>
        <v>1+0.250138112470457j</v>
      </c>
      <c r="V291" s="72" t="str">
        <f t="shared" si="79"/>
        <v>-2063.77948523934+12.5069056235229j</v>
      </c>
      <c r="W291" s="72" t="str">
        <f t="shared" si="90"/>
        <v>-0.0116110945285119-0.00297925897932444j</v>
      </c>
      <c r="X291" s="72"/>
      <c r="Y291" s="72"/>
      <c r="Z291" s="72"/>
      <c r="AA291" s="72" t="str">
        <f t="shared" si="80"/>
        <v>7-0.0559690798884297j</v>
      </c>
      <c r="AB291" s="72">
        <f t="shared" si="81"/>
        <v>16.902238433028312</v>
      </c>
      <c r="AC291" s="72">
        <f t="shared" si="82"/>
        <v>-0.45810338963142999</v>
      </c>
      <c r="AD291" s="72"/>
      <c r="AE291" s="72" t="str">
        <f t="shared" si="83"/>
        <v>62499.9999847243-0.977102001598911j</v>
      </c>
      <c r="AF291" s="72" t="str">
        <f t="shared" si="84"/>
        <v>0.242424242435124+2.87119045531296E-06j</v>
      </c>
      <c r="AG291" s="72">
        <f t="shared" si="91"/>
        <v>-12.308479056719804</v>
      </c>
      <c r="AH291" s="72">
        <f t="shared" si="92"/>
        <v>6.7859176791698205E-4</v>
      </c>
      <c r="AI291" s="72"/>
      <c r="AJ291" s="72"/>
      <c r="AK291" s="72"/>
      <c r="AL291" s="72" t="str">
        <f t="shared" si="85"/>
        <v>-0.491894739788758+0.302011458482869j</v>
      </c>
      <c r="AM291" s="72">
        <f t="shared" si="93"/>
        <v>-4.7733234348427285</v>
      </c>
      <c r="AN291" s="72">
        <f t="shared" si="94"/>
        <v>148.45108262544628</v>
      </c>
      <c r="AO291" s="72"/>
      <c r="AP291" s="72"/>
      <c r="AQ291" s="72"/>
      <c r="AR291" s="72" t="str">
        <f t="shared" si="86"/>
        <v>-0.0222120460326773-0.0055107041396861j</v>
      </c>
      <c r="AS291" s="72">
        <f t="shared" si="95"/>
        <v>-32.808818936282606</v>
      </c>
      <c r="AT291" s="72">
        <f t="shared" si="96"/>
        <v>-166.06651446412829</v>
      </c>
      <c r="AU291" s="72"/>
      <c r="AV291" s="72"/>
      <c r="AW291" s="72"/>
      <c r="AX291" s="72" t="str">
        <f t="shared" si="97"/>
        <v>-0.0370664710864236+0.0111862546976482j</v>
      </c>
      <c r="AY291" s="72">
        <f t="shared" si="98"/>
        <v>-28.24182266696031</v>
      </c>
      <c r="AZ291" s="72">
        <f t="shared" si="99"/>
        <v>163.2067614002209</v>
      </c>
      <c r="BA291" s="72">
        <f t="shared" si="87"/>
        <v>-16.793238599779112</v>
      </c>
      <c r="BB291" s="72">
        <f t="shared" si="100"/>
        <v>28.24182266696031</v>
      </c>
      <c r="BC291" s="72">
        <f t="shared" si="101"/>
        <v>16.793238599779112</v>
      </c>
      <c r="BD291" s="72"/>
      <c r="BE291" s="72"/>
      <c r="BF291" s="56"/>
    </row>
    <row r="292" spans="2:58" s="42" customFormat="1" hidden="1" x14ac:dyDescent="0.3">
      <c r="B292" s="55">
        <v>181</v>
      </c>
      <c r="C292" s="72">
        <f t="shared" si="68"/>
        <v>416869.38347033586</v>
      </c>
      <c r="D292" s="72" t="str">
        <f t="shared" si="88"/>
        <v>2619267.58523383j</v>
      </c>
      <c r="E292" s="72">
        <f t="shared" si="69"/>
        <v>-1.780481325999014</v>
      </c>
      <c r="F292" s="72" t="str">
        <f t="shared" si="70"/>
        <v>-2.61926758523383j</v>
      </c>
      <c r="G292" s="72" t="str">
        <f t="shared" si="71"/>
        <v>-1.78048132599901-2.61926758523383j</v>
      </c>
      <c r="H292" s="72">
        <f t="shared" si="72"/>
        <v>10.013302213760664</v>
      </c>
      <c r="I292" s="72">
        <f t="shared" si="73"/>
        <v>-124.20641763136693</v>
      </c>
      <c r="J292" s="72"/>
      <c r="K292" s="72"/>
      <c r="L292" s="72"/>
      <c r="M292" s="72">
        <f t="shared" si="74"/>
        <v>36.363636363636367</v>
      </c>
      <c r="N292" s="72" t="str">
        <f t="shared" si="75"/>
        <v>1+173.133587383956j</v>
      </c>
      <c r="O292" s="72" t="str">
        <f t="shared" si="76"/>
        <v>-2262.9856854087+13.0963379261692j</v>
      </c>
      <c r="P292" s="72" t="str">
        <f t="shared" si="89"/>
        <v>0.0000314572282957971-2.78206196467854j</v>
      </c>
      <c r="Q292" s="72"/>
      <c r="R292" s="72"/>
      <c r="S292" s="72"/>
      <c r="T292" s="72">
        <f t="shared" si="77"/>
        <v>24</v>
      </c>
      <c r="U292" s="72" t="str">
        <f t="shared" si="78"/>
        <v>1+0.261926758523383j</v>
      </c>
      <c r="V292" s="72" t="str">
        <f t="shared" si="79"/>
        <v>-2262.9856854087+13.0963379261692j</v>
      </c>
      <c r="W292" s="72" t="str">
        <f t="shared" si="90"/>
        <v>-0.0105890275381436-0.00283913403824729j</v>
      </c>
      <c r="X292" s="72"/>
      <c r="Y292" s="72"/>
      <c r="Z292" s="72"/>
      <c r="AA292" s="72" t="str">
        <f t="shared" si="80"/>
        <v>7-0.0534500563398915j</v>
      </c>
      <c r="AB292" s="72">
        <f t="shared" si="81"/>
        <v>16.902214005068387</v>
      </c>
      <c r="AC292" s="72">
        <f t="shared" si="82"/>
        <v>-0.43748616098467574</v>
      </c>
      <c r="AD292" s="72"/>
      <c r="AE292" s="72" t="str">
        <f t="shared" si="83"/>
        <v>62499.9999832506-1.02315140020777j</v>
      </c>
      <c r="AF292" s="72" t="str">
        <f t="shared" si="84"/>
        <v>0.242424242436174+3.00650549264529E-06j</v>
      </c>
      <c r="AG292" s="72">
        <f t="shared" si="91"/>
        <v>-12.308479056623407</v>
      </c>
      <c r="AH292" s="72">
        <f t="shared" si="92"/>
        <v>7.1057281265093355E-4</v>
      </c>
      <c r="AI292" s="72"/>
      <c r="AJ292" s="72"/>
      <c r="AK292" s="72"/>
      <c r="AL292" s="72" t="str">
        <f t="shared" si="85"/>
        <v>-0.491873899491135+0.334349571216411j</v>
      </c>
      <c r="AM292" s="72">
        <f t="shared" si="93"/>
        <v>-4.5132863535543235</v>
      </c>
      <c r="AN292" s="72">
        <f t="shared" si="94"/>
        <v>145.79423022135501</v>
      </c>
      <c r="AO292" s="72"/>
      <c r="AP292" s="72"/>
      <c r="AQ292" s="72"/>
      <c r="AR292" s="72" t="str">
        <f t="shared" si="86"/>
        <v>-0.0202567377793356-0.00526605689885526j</v>
      </c>
      <c r="AS292" s="72">
        <f t="shared" si="95"/>
        <v>-33.584596787912389</v>
      </c>
      <c r="AT292" s="72">
        <f t="shared" si="96"/>
        <v>-165.42762493578951</v>
      </c>
      <c r="AU292" s="72"/>
      <c r="AV292" s="72"/>
      <c r="AW292" s="72"/>
      <c r="AX292" s="72" t="str">
        <f t="shared" si="97"/>
        <v>-0.0325791215329036+0.0110735473156042j</v>
      </c>
      <c r="AY292" s="72">
        <f t="shared" si="98"/>
        <v>-29.266400042791815</v>
      </c>
      <c r="AZ292" s="72">
        <f t="shared" si="99"/>
        <v>161.22725429926453</v>
      </c>
      <c r="BA292" s="72">
        <f t="shared" si="87"/>
        <v>-18.772745700735484</v>
      </c>
      <c r="BB292" s="72">
        <f t="shared" si="100"/>
        <v>29.266400042791815</v>
      </c>
      <c r="BC292" s="72">
        <f t="shared" si="101"/>
        <v>18.772745700735484</v>
      </c>
      <c r="BD292" s="72"/>
      <c r="BE292" s="72"/>
      <c r="BF292" s="56"/>
    </row>
    <row r="293" spans="2:58" s="42" customFormat="1" hidden="1" x14ac:dyDescent="0.3">
      <c r="B293" s="55">
        <v>182</v>
      </c>
      <c r="C293" s="72">
        <f t="shared" si="68"/>
        <v>436515.83224016632</v>
      </c>
      <c r="D293" s="72" t="str">
        <f t="shared" si="88"/>
        <v>2742709.86348268j</v>
      </c>
      <c r="E293" s="72">
        <f t="shared" si="69"/>
        <v>-2.0487371487411954</v>
      </c>
      <c r="F293" s="72" t="str">
        <f t="shared" si="70"/>
        <v>-2.74270986348268j</v>
      </c>
      <c r="G293" s="72" t="str">
        <f t="shared" si="71"/>
        <v>-2.0487371487412-2.74270986348268j</v>
      </c>
      <c r="H293" s="72">
        <f t="shared" si="72"/>
        <v>10.689195074890145</v>
      </c>
      <c r="I293" s="72">
        <f t="shared" si="73"/>
        <v>-126.75883128102217</v>
      </c>
      <c r="J293" s="72"/>
      <c r="K293" s="72"/>
      <c r="L293" s="72"/>
      <c r="M293" s="72">
        <f t="shared" si="74"/>
        <v>36.363636363636367</v>
      </c>
      <c r="N293" s="72" t="str">
        <f t="shared" si="75"/>
        <v>1+181.293121976205j</v>
      </c>
      <c r="O293" s="72" t="str">
        <f t="shared" si="76"/>
        <v>-2481.41094043091+13.7135493174134j</v>
      </c>
      <c r="P293" s="72" t="str">
        <f t="shared" si="89"/>
        <v>0.0000281174349597391-2.65674526930088j</v>
      </c>
      <c r="Q293" s="72"/>
      <c r="R293" s="72"/>
      <c r="S293" s="72"/>
      <c r="T293" s="72">
        <f t="shared" si="77"/>
        <v>24</v>
      </c>
      <c r="U293" s="72" t="str">
        <f t="shared" si="78"/>
        <v>1+0.274270986348268j</v>
      </c>
      <c r="V293" s="72" t="str">
        <f t="shared" si="79"/>
        <v>-2481.41094043091+13.7135493174134j</v>
      </c>
      <c r="W293" s="72" t="str">
        <f t="shared" si="90"/>
        <v>-0.00965696146331921-0.00270609546376706j</v>
      </c>
      <c r="X293" s="72"/>
      <c r="Y293" s="72"/>
      <c r="Z293" s="72"/>
      <c r="AA293" s="72" t="str">
        <f t="shared" si="80"/>
        <v>7-0.0510444075270247j</v>
      </c>
      <c r="AB293" s="72">
        <f t="shared" si="81"/>
        <v>16.902191726384352</v>
      </c>
      <c r="AC293" s="72">
        <f t="shared" si="82"/>
        <v>-0.41779675464452271</v>
      </c>
      <c r="AD293" s="72"/>
      <c r="AE293" s="72" t="str">
        <f t="shared" si="83"/>
        <v>62499.9999816346-1.0713710401081j</v>
      </c>
      <c r="AF293" s="72" t="str">
        <f t="shared" si="84"/>
        <v>0.242424242437325+3.14819773121592E-06j</v>
      </c>
      <c r="AG293" s="72">
        <f t="shared" si="91"/>
        <v>-12.308479056517722</v>
      </c>
      <c r="AH293" s="72">
        <f t="shared" si="92"/>
        <v>7.4406107758726915E-4</v>
      </c>
      <c r="AI293" s="72"/>
      <c r="AJ293" s="72"/>
      <c r="AK293" s="72"/>
      <c r="AL293" s="72" t="str">
        <f t="shared" si="85"/>
        <v>-0.491854886557155+0.367395453674525j</v>
      </c>
      <c r="AM293" s="72">
        <f t="shared" si="93"/>
        <v>-4.2377311493900063</v>
      </c>
      <c r="AN293" s="72">
        <f t="shared" si="94"/>
        <v>143.24177510393025</v>
      </c>
      <c r="AO293" s="72"/>
      <c r="AP293" s="72"/>
      <c r="AQ293" s="72"/>
      <c r="AR293" s="72" t="str">
        <f t="shared" si="86"/>
        <v>-0.0184736240979478-0.00503198564269631j</v>
      </c>
      <c r="AS293" s="72">
        <f t="shared" si="95"/>
        <v>-34.358126727263205</v>
      </c>
      <c r="AT293" s="72">
        <f t="shared" si="96"/>
        <v>-164.76299872659402</v>
      </c>
      <c r="AU293" s="72"/>
      <c r="AV293" s="72"/>
      <c r="AW293" s="72"/>
      <c r="AX293" s="72" t="str">
        <f t="shared" si="97"/>
        <v>-0.0285764781319741+0.0107585064982335j</v>
      </c>
      <c r="AY293" s="72">
        <f t="shared" si="98"/>
        <v>-30.304161038584017</v>
      </c>
      <c r="AZ293" s="72">
        <f t="shared" si="99"/>
        <v>159.36958801528539</v>
      </c>
      <c r="BA293" s="72">
        <f t="shared" si="87"/>
        <v>-20.630411984714613</v>
      </c>
      <c r="BB293" s="72">
        <f t="shared" si="100"/>
        <v>30.304161038584017</v>
      </c>
      <c r="BC293" s="72">
        <f t="shared" si="101"/>
        <v>20.630411984714613</v>
      </c>
      <c r="BD293" s="72"/>
      <c r="BE293" s="72"/>
      <c r="BF293" s="56"/>
    </row>
    <row r="294" spans="2:58" s="42" customFormat="1" hidden="1" x14ac:dyDescent="0.3">
      <c r="B294" s="55">
        <v>183</v>
      </c>
      <c r="C294" s="72">
        <f t="shared" si="68"/>
        <v>457088.1896148753</v>
      </c>
      <c r="D294" s="72" t="str">
        <f t="shared" si="88"/>
        <v>2871969.7970735j</v>
      </c>
      <c r="E294" s="72">
        <f t="shared" si="69"/>
        <v>-2.3428738093664645</v>
      </c>
      <c r="F294" s="72" t="str">
        <f t="shared" si="70"/>
        <v>-2.8719697970735j</v>
      </c>
      <c r="G294" s="72" t="str">
        <f t="shared" si="71"/>
        <v>-2.34287380936646-2.8719697970735j</v>
      </c>
      <c r="H294" s="72">
        <f t="shared" si="72"/>
        <v>11.379003773531212</v>
      </c>
      <c r="I294" s="72">
        <f t="shared" si="73"/>
        <v>-129.20661752415549</v>
      </c>
      <c r="J294" s="72"/>
      <c r="K294" s="72"/>
      <c r="L294" s="72"/>
      <c r="M294" s="72">
        <f t="shared" si="74"/>
        <v>36.363636363636367</v>
      </c>
      <c r="N294" s="72" t="str">
        <f t="shared" si="75"/>
        <v>1+189.837203586558j</v>
      </c>
      <c r="O294" s="72" t="str">
        <f t="shared" si="76"/>
        <v>-2720.90947004979+14.3598489853675j</v>
      </c>
      <c r="P294" s="72" t="str">
        <f t="shared" si="89"/>
        <v>0.0000251677892062655-2.53708208747541j</v>
      </c>
      <c r="Q294" s="72"/>
      <c r="R294" s="72"/>
      <c r="S294" s="72"/>
      <c r="T294" s="72">
        <f t="shared" si="77"/>
        <v>24</v>
      </c>
      <c r="U294" s="72" t="str">
        <f t="shared" si="78"/>
        <v>1+0.28719697970735j</v>
      </c>
      <c r="V294" s="72" t="str">
        <f t="shared" si="79"/>
        <v>-2720.90947004979+14.3598489853675j</v>
      </c>
      <c r="W294" s="72" t="str">
        <f t="shared" si="90"/>
        <v>-0.00880696540011086-0.00257972353854643j</v>
      </c>
      <c r="X294" s="72"/>
      <c r="Y294" s="72"/>
      <c r="Z294" s="72"/>
      <c r="AA294" s="72" t="str">
        <f t="shared" si="80"/>
        <v>7-0.0487470307461654j</v>
      </c>
      <c r="AB294" s="72">
        <f t="shared" si="81"/>
        <v>16.902171407883376</v>
      </c>
      <c r="AC294" s="72">
        <f t="shared" si="82"/>
        <v>-0.39899342538434546</v>
      </c>
      <c r="AD294" s="72"/>
      <c r="AE294" s="72" t="str">
        <f t="shared" si="83"/>
        <v>62499.9999798627-1.12186320162038j</v>
      </c>
      <c r="AF294" s="72" t="str">
        <f t="shared" si="84"/>
        <v>0.242424242438588+3.29656771925979E-06j</v>
      </c>
      <c r="AG294" s="72">
        <f t="shared" si="91"/>
        <v>-12.308479056401806</v>
      </c>
      <c r="AH294" s="72">
        <f t="shared" si="92"/>
        <v>7.7912759582556663E-4</v>
      </c>
      <c r="AI294" s="72"/>
      <c r="AJ294" s="72"/>
      <c r="AK294" s="72"/>
      <c r="AL294" s="72" t="str">
        <f t="shared" si="85"/>
        <v>-0.491837541269382+0.401219385333421j</v>
      </c>
      <c r="AM294" s="72">
        <f t="shared" si="93"/>
        <v>-3.9482303878490113</v>
      </c>
      <c r="AN294" s="72">
        <f t="shared" si="94"/>
        <v>140.79395084850705</v>
      </c>
      <c r="AO294" s="72"/>
      <c r="AP294" s="72"/>
      <c r="AQ294" s="72"/>
      <c r="AR294" s="72" t="str">
        <f t="shared" si="86"/>
        <v>-0.016847528712353-0.00480807037872417j</v>
      </c>
      <c r="AS294" s="72">
        <f t="shared" si="95"/>
        <v>-35.129227915258824</v>
      </c>
      <c r="AT294" s="72">
        <f t="shared" si="96"/>
        <v>-164.07192764878346</v>
      </c>
      <c r="AU294" s="72"/>
      <c r="AV294" s="72"/>
      <c r="AW294" s="72"/>
      <c r="AX294" s="72" t="str">
        <f t="shared" si="97"/>
        <v>-0.0250243810043086+0.0102963064198874j</v>
      </c>
      <c r="AY294" s="72">
        <f t="shared" si="98"/>
        <v>-31.35350364000648</v>
      </c>
      <c r="AZ294" s="72">
        <f t="shared" si="99"/>
        <v>157.63523529710329</v>
      </c>
      <c r="BA294" s="72">
        <f t="shared" si="87"/>
        <v>-22.364764702896689</v>
      </c>
      <c r="BB294" s="72">
        <f t="shared" si="100"/>
        <v>31.35350364000648</v>
      </c>
      <c r="BC294" s="72">
        <f t="shared" si="101"/>
        <v>22.364764702896689</v>
      </c>
      <c r="BD294" s="72"/>
      <c r="BE294" s="72"/>
      <c r="BF294" s="56"/>
    </row>
    <row r="295" spans="2:58" s="42" customFormat="1" hidden="1" x14ac:dyDescent="0.3">
      <c r="B295" s="55">
        <v>184</v>
      </c>
      <c r="C295" s="72">
        <f t="shared" si="68"/>
        <v>478630.09232263849</v>
      </c>
      <c r="D295" s="72" t="str">
        <f t="shared" si="88"/>
        <v>3007321.56365561j</v>
      </c>
      <c r="E295" s="72">
        <f t="shared" si="69"/>
        <v>-2.6653882444284354</v>
      </c>
      <c r="F295" s="72" t="str">
        <f t="shared" si="70"/>
        <v>-3.00732156365561j</v>
      </c>
      <c r="G295" s="72" t="str">
        <f t="shared" si="71"/>
        <v>-2.66538824442844-3.00732156365561j</v>
      </c>
      <c r="H295" s="72">
        <f t="shared" si="72"/>
        <v>12.081262034166176</v>
      </c>
      <c r="I295" s="72">
        <f t="shared" si="73"/>
        <v>-131.55056203689583</v>
      </c>
      <c r="J295" s="72"/>
      <c r="K295" s="72"/>
      <c r="L295" s="72"/>
      <c r="M295" s="72">
        <f t="shared" si="74"/>
        <v>36.363636363636367</v>
      </c>
      <c r="N295" s="72" t="str">
        <f t="shared" si="75"/>
        <v>1+198.783955357636j</v>
      </c>
      <c r="O295" s="72" t="str">
        <f t="shared" si="76"/>
        <v>-2983.51438578525+15.0366078182781j</v>
      </c>
      <c r="P295" s="72" t="str">
        <f t="shared" si="89"/>
        <v>0.0000225577477442913-2.42281624744232j</v>
      </c>
      <c r="Q295" s="72"/>
      <c r="R295" s="72"/>
      <c r="S295" s="72"/>
      <c r="T295" s="72">
        <f t="shared" si="77"/>
        <v>24</v>
      </c>
      <c r="U295" s="72" t="str">
        <f t="shared" si="78"/>
        <v>1+0.300732156365561j</v>
      </c>
      <c r="V295" s="72" t="str">
        <f t="shared" si="79"/>
        <v>-2983.51438578525+15.0366078182781j</v>
      </c>
      <c r="W295" s="72" t="str">
        <f t="shared" si="90"/>
        <v>-0.00803180826455892-0.00245963047427633j</v>
      </c>
      <c r="X295" s="72"/>
      <c r="Y295" s="72"/>
      <c r="Z295" s="72"/>
      <c r="AA295" s="72" t="str">
        <f t="shared" si="80"/>
        <v>7-0.0465530529531469j</v>
      </c>
      <c r="AB295" s="72">
        <f t="shared" si="81"/>
        <v>16.902152877107369</v>
      </c>
      <c r="AC295" s="72">
        <f t="shared" si="82"/>
        <v>-0.38103630506029262</v>
      </c>
      <c r="AD295" s="72"/>
      <c r="AE295" s="72" t="str">
        <f t="shared" si="83"/>
        <v>62499.9999779199-1.17473498538796j</v>
      </c>
      <c r="AF295" s="72" t="str">
        <f t="shared" si="84"/>
        <v>0.242424242439972+3.45193016941365E-06j</v>
      </c>
      <c r="AG295" s="72">
        <f t="shared" si="91"/>
        <v>-12.308479056274743</v>
      </c>
      <c r="AH295" s="72">
        <f t="shared" si="92"/>
        <v>8.1584674815221082E-4</v>
      </c>
      <c r="AI295" s="72"/>
      <c r="AJ295" s="72"/>
      <c r="AK295" s="72"/>
      <c r="AL295" s="72" t="str">
        <f t="shared" si="85"/>
        <v>-0.491821717783328+0.435893272151069j</v>
      </c>
      <c r="AM295" s="72">
        <f t="shared" si="93"/>
        <v>-3.646252961109262</v>
      </c>
      <c r="AN295" s="72">
        <f t="shared" si="94"/>
        <v>138.44997141822793</v>
      </c>
      <c r="AO295" s="72"/>
      <c r="AP295" s="72"/>
      <c r="AQ295" s="72"/>
      <c r="AR295" s="72" t="str">
        <f t="shared" si="86"/>
        <v>-0.0153646149068181-0.004593902815188j</v>
      </c>
      <c r="AS295" s="72">
        <f t="shared" si="95"/>
        <v>-35.897706869400956</v>
      </c>
      <c r="AT295" s="72">
        <f t="shared" si="96"/>
        <v>-163.35373579920756</v>
      </c>
      <c r="AU295" s="72"/>
      <c r="AV295" s="72"/>
      <c r="AW295" s="72"/>
      <c r="AX295" s="72" t="str">
        <f t="shared" si="97"/>
        <v>-0.0218861266666613+0.00973302623378714j</v>
      </c>
      <c r="AY295" s="72">
        <f t="shared" si="98"/>
        <v>-32.412891551976351</v>
      </c>
      <c r="AZ295" s="72">
        <f t="shared" si="99"/>
        <v>156.02470440656671</v>
      </c>
      <c r="BA295" s="72">
        <f t="shared" si="87"/>
        <v>-23.975295593433298</v>
      </c>
      <c r="BB295" s="72">
        <f t="shared" si="100"/>
        <v>32.412891551976351</v>
      </c>
      <c r="BC295" s="72">
        <f t="shared" si="101"/>
        <v>23.975295593433298</v>
      </c>
      <c r="BD295" s="72"/>
      <c r="BE295" s="72"/>
      <c r="BF295" s="56"/>
    </row>
    <row r="296" spans="2:58" s="42" customFormat="1" hidden="1" x14ac:dyDescent="0.3">
      <c r="B296" s="55">
        <v>185</v>
      </c>
      <c r="C296" s="72">
        <f t="shared" si="68"/>
        <v>501187.23362727324</v>
      </c>
      <c r="D296" s="72" t="str">
        <f t="shared" si="88"/>
        <v>3149052.26247287j</v>
      </c>
      <c r="E296" s="72">
        <f t="shared" si="69"/>
        <v>-3.019018290415354</v>
      </c>
      <c r="F296" s="72" t="str">
        <f t="shared" si="70"/>
        <v>-3.14905226247287j</v>
      </c>
      <c r="G296" s="72" t="str">
        <f t="shared" si="71"/>
        <v>-3.01901829041535-3.14905226247287j</v>
      </c>
      <c r="H296" s="72">
        <f t="shared" si="72"/>
        <v>12.794616455340268</v>
      </c>
      <c r="I296" s="72">
        <f t="shared" si="73"/>
        <v>-133.79228127073526</v>
      </c>
      <c r="J296" s="72"/>
      <c r="K296" s="72"/>
      <c r="L296" s="72"/>
      <c r="M296" s="72">
        <f t="shared" si="74"/>
        <v>36.363636363636367</v>
      </c>
      <c r="N296" s="72" t="str">
        <f t="shared" si="75"/>
        <v>1+208.152354549457j</v>
      </c>
      <c r="O296" s="72" t="str">
        <f t="shared" si="76"/>
        <v>-3271.45495008922+15.7452613123644j</v>
      </c>
      <c r="P296" s="72" t="str">
        <f t="shared" si="89"/>
        <v>0.0000202439463820896-2.31370332949824j</v>
      </c>
      <c r="Q296" s="72"/>
      <c r="R296" s="72"/>
      <c r="S296" s="72"/>
      <c r="T296" s="72">
        <f t="shared" si="77"/>
        <v>24</v>
      </c>
      <c r="U296" s="72" t="str">
        <f t="shared" si="78"/>
        <v>1+0.314905226247287j</v>
      </c>
      <c r="V296" s="72" t="str">
        <f t="shared" si="79"/>
        <v>-3271.45495008922+15.7452613123644j</v>
      </c>
      <c r="W296" s="72" t="str">
        <f t="shared" si="90"/>
        <v>-0.0073248968815836-0.00234545728505669j</v>
      </c>
      <c r="X296" s="72"/>
      <c r="Y296" s="72"/>
      <c r="Z296" s="72"/>
      <c r="AA296" s="72" t="str">
        <f t="shared" si="80"/>
        <v>7-0.0444578204269184j</v>
      </c>
      <c r="AB296" s="72">
        <f t="shared" si="81"/>
        <v>16.902135976769848</v>
      </c>
      <c r="AC296" s="72">
        <f t="shared" si="82"/>
        <v>-0.36388731835594829</v>
      </c>
      <c r="AD296" s="72"/>
      <c r="AE296" s="72" t="str">
        <f t="shared" si="83"/>
        <v>62499.9999757897-1.23009853955197j</v>
      </c>
      <c r="AF296" s="72" t="str">
        <f t="shared" si="84"/>
        <v>0.242424242441489+3.61461462626399E-06j</v>
      </c>
      <c r="AG296" s="72">
        <f t="shared" si="91"/>
        <v>-12.308479056135438</v>
      </c>
      <c r="AH296" s="72">
        <f t="shared" si="92"/>
        <v>8.5429642081204964E-4</v>
      </c>
      <c r="AI296" s="72"/>
      <c r="AJ296" s="72"/>
      <c r="AK296" s="72"/>
      <c r="AL296" s="72" t="str">
        <f t="shared" si="85"/>
        <v>-0.491807282937199+0.471490802174582j</v>
      </c>
      <c r="AM296" s="72">
        <f t="shared" si="93"/>
        <v>-3.3331546567732744</v>
      </c>
      <c r="AN296" s="72">
        <f t="shared" si="94"/>
        <v>136.20822004361804</v>
      </c>
      <c r="AO296" s="72"/>
      <c r="AP296" s="72"/>
      <c r="AQ296" s="72"/>
      <c r="AR296" s="72" t="str">
        <f t="shared" si="86"/>
        <v>-0.0140122669497261-0.00438908675869261j</v>
      </c>
      <c r="AS296" s="72">
        <f t="shared" si="95"/>
        <v>-36.663357178444322</v>
      </c>
      <c r="AT296" s="72">
        <f t="shared" si="96"/>
        <v>-162.60778774536553</v>
      </c>
      <c r="AU296" s="72"/>
      <c r="AV296" s="72"/>
      <c r="AW296" s="72"/>
      <c r="AX296" s="72" t="str">
        <f t="shared" si="97"/>
        <v>-0.0191241067844317+0.00910629675434643j</v>
      </c>
      <c r="AY296" s="72">
        <f t="shared" si="98"/>
        <v>-33.480864222833333</v>
      </c>
      <c r="AZ296" s="72">
        <f t="shared" si="99"/>
        <v>154.53768253569632</v>
      </c>
      <c r="BA296" s="72">
        <f t="shared" si="87"/>
        <v>-25.46231746430367</v>
      </c>
      <c r="BB296" s="72">
        <f t="shared" si="100"/>
        <v>33.480864222833333</v>
      </c>
      <c r="BC296" s="72">
        <f t="shared" si="101"/>
        <v>25.46231746430367</v>
      </c>
      <c r="BD296" s="72"/>
      <c r="BE296" s="72"/>
      <c r="BF296" s="56"/>
    </row>
    <row r="297" spans="2:58" s="42" customFormat="1" hidden="1" x14ac:dyDescent="0.3">
      <c r="B297" s="55">
        <v>186</v>
      </c>
      <c r="C297" s="72">
        <f t="shared" si="68"/>
        <v>524807.46024977358</v>
      </c>
      <c r="D297" s="72" t="str">
        <f t="shared" si="88"/>
        <v>3297462.52333961j</v>
      </c>
      <c r="E297" s="72">
        <f t="shared" si="69"/>
        <v>-3.406765925341066</v>
      </c>
      <c r="F297" s="72" t="str">
        <f t="shared" si="70"/>
        <v>-3.29746252333961j</v>
      </c>
      <c r="G297" s="72" t="str">
        <f t="shared" si="71"/>
        <v>-3.40676592534107-3.29746252333961j</v>
      </c>
      <c r="H297" s="72">
        <f t="shared" si="72"/>
        <v>13.517830375855485</v>
      </c>
      <c r="I297" s="72">
        <f t="shared" si="73"/>
        <v>-135.9340476492101</v>
      </c>
      <c r="J297" s="72"/>
      <c r="K297" s="72"/>
      <c r="L297" s="72"/>
      <c r="M297" s="72">
        <f t="shared" si="74"/>
        <v>36.363636363636367</v>
      </c>
      <c r="N297" s="72" t="str">
        <f t="shared" si="75"/>
        <v>1+217.962272792748j</v>
      </c>
      <c r="O297" s="72" t="str">
        <f t="shared" si="76"/>
        <v>-3587.17550063364+16.4873126166981j</v>
      </c>
      <c r="P297" s="72" t="str">
        <f t="shared" si="89"/>
        <v>0.0000181891077923768-2.20951010831159j</v>
      </c>
      <c r="Q297" s="72"/>
      <c r="R297" s="72"/>
      <c r="S297" s="72"/>
      <c r="T297" s="72">
        <f t="shared" si="77"/>
        <v>24</v>
      </c>
      <c r="U297" s="72" t="str">
        <f t="shared" si="78"/>
        <v>1+0.329746252333961j</v>
      </c>
      <c r="V297" s="72" t="str">
        <f t="shared" si="79"/>
        <v>-3587.17550063364+16.4873126166981j</v>
      </c>
      <c r="W297" s="72" t="str">
        <f t="shared" si="90"/>
        <v>-0.00668021957775998-0.00223687102098138j</v>
      </c>
      <c r="X297" s="72"/>
      <c r="Y297" s="72"/>
      <c r="Z297" s="72"/>
      <c r="AA297" s="72" t="str">
        <f t="shared" si="80"/>
        <v>7-0.0424568888983795j</v>
      </c>
      <c r="AB297" s="72">
        <f t="shared" si="81"/>
        <v>16.902120563421498</v>
      </c>
      <c r="AC297" s="72">
        <f t="shared" si="82"/>
        <v>-0.34751010228980111</v>
      </c>
      <c r="AD297" s="72"/>
      <c r="AE297" s="72" t="str">
        <f t="shared" si="83"/>
        <v>62499.9999734539-1.28807129763245j</v>
      </c>
      <c r="AF297" s="72" t="str">
        <f t="shared" si="84"/>
        <v>0.242424242443153+3.78496616535505E-06j</v>
      </c>
      <c r="AG297" s="72">
        <f t="shared" si="91"/>
        <v>-12.308479055982666</v>
      </c>
      <c r="AH297" s="72">
        <f t="shared" si="92"/>
        <v>8.9455817071550266E-4</v>
      </c>
      <c r="AI297" s="72"/>
      <c r="AJ297" s="72"/>
      <c r="AK297" s="72"/>
      <c r="AL297" s="72" t="str">
        <f t="shared" si="85"/>
        <v>-0.491794115161285+0.508087604528413j</v>
      </c>
      <c r="AM297" s="72">
        <f t="shared" si="93"/>
        <v>-3.0101743120025111</v>
      </c>
      <c r="AN297" s="72">
        <f t="shared" si="94"/>
        <v>134.06642402055309</v>
      </c>
      <c r="AO297" s="72"/>
      <c r="AP297" s="72"/>
      <c r="AQ297" s="72"/>
      <c r="AR297" s="72" t="str">
        <f t="shared" si="86"/>
        <v>-0.0127789820702525-0.00419323837571188j</v>
      </c>
      <c r="AS297" s="72">
        <f t="shared" si="95"/>
        <v>-37.425959312067249</v>
      </c>
      <c r="AT297" s="72">
        <f t="shared" si="96"/>
        <v>-161.8334974912826</v>
      </c>
      <c r="AU297" s="72"/>
      <c r="AV297" s="72"/>
      <c r="AW297" s="72"/>
      <c r="AX297" s="72" t="str">
        <f t="shared" si="97"/>
        <v>-0.0167011002598241+0.00844615101152014j</v>
      </c>
      <c r="AY297" s="72">
        <f t="shared" si="98"/>
        <v>-34.55604228200189</v>
      </c>
      <c r="AZ297" s="72">
        <f t="shared" si="99"/>
        <v>153.17317082118828</v>
      </c>
      <c r="BA297" s="72">
        <f t="shared" si="87"/>
        <v>-26.826829178811721</v>
      </c>
      <c r="BB297" s="72">
        <f t="shared" si="100"/>
        <v>34.55604228200189</v>
      </c>
      <c r="BC297" s="72">
        <f t="shared" si="101"/>
        <v>26.826829178811721</v>
      </c>
      <c r="BD297" s="72"/>
      <c r="BE297" s="72"/>
      <c r="BF297" s="56"/>
    </row>
    <row r="298" spans="2:58" s="42" customFormat="1" hidden="1" x14ac:dyDescent="0.3">
      <c r="B298" s="55">
        <v>187</v>
      </c>
      <c r="C298" s="72">
        <f t="shared" si="68"/>
        <v>549540.87385762541</v>
      </c>
      <c r="D298" s="72" t="str">
        <f t="shared" si="88"/>
        <v>3452867.14431686j</v>
      </c>
      <c r="E298" s="72">
        <f t="shared" si="69"/>
        <v>-3.8319227526432478</v>
      </c>
      <c r="F298" s="72" t="str">
        <f t="shared" si="70"/>
        <v>-3.45286714431686j</v>
      </c>
      <c r="G298" s="72" t="str">
        <f t="shared" si="71"/>
        <v>-3.83192275264325-3.45286714431686j</v>
      </c>
      <c r="H298" s="72">
        <f t="shared" si="72"/>
        <v>14.249783379968434</v>
      </c>
      <c r="I298" s="72">
        <f t="shared" si="73"/>
        <v>-137.97863325387357</v>
      </c>
      <c r="J298" s="72"/>
      <c r="K298" s="72"/>
      <c r="L298" s="72"/>
      <c r="M298" s="72">
        <f t="shared" si="74"/>
        <v>36.363636363636367</v>
      </c>
      <c r="N298" s="72" t="str">
        <f t="shared" si="75"/>
        <v>1+228.234518239344j</v>
      </c>
      <c r="O298" s="72" t="str">
        <f t="shared" si="76"/>
        <v>-3933.35620037996+17.2643357215843j</v>
      </c>
      <c r="P298" s="72" t="str">
        <f t="shared" si="89"/>
        <v>0.0000163611230947824-2.11001402405904j</v>
      </c>
      <c r="Q298" s="72"/>
      <c r="R298" s="72"/>
      <c r="S298" s="72"/>
      <c r="T298" s="72">
        <f t="shared" si="77"/>
        <v>24</v>
      </c>
      <c r="U298" s="72" t="str">
        <f t="shared" si="78"/>
        <v>1+0.345286714431686j</v>
      </c>
      <c r="V298" s="72" t="str">
        <f t="shared" si="79"/>
        <v>-3933.35620037996+17.2643357215843j</v>
      </c>
      <c r="W298" s="72" t="str">
        <f t="shared" si="90"/>
        <v>-0.00609229478417438-0.00213356231709161j</v>
      </c>
      <c r="X298" s="72"/>
      <c r="Y298" s="72"/>
      <c r="Z298" s="72"/>
      <c r="AA298" s="72" t="str">
        <f t="shared" si="80"/>
        <v>7-0.0405460141234883j</v>
      </c>
      <c r="AB298" s="72">
        <f t="shared" si="81"/>
        <v>16.902106506233039</v>
      </c>
      <c r="AC298" s="72">
        <f t="shared" si="82"/>
        <v>-0.33186992931991699</v>
      </c>
      <c r="AD298" s="72"/>
      <c r="AE298" s="72" t="str">
        <f t="shared" si="83"/>
        <v>62499.9999708928-1.34877622762063j</v>
      </c>
      <c r="AF298" s="72" t="str">
        <f t="shared" si="84"/>
        <v>0.242424242444977+3.96334612514045E-06j</v>
      </c>
      <c r="AG298" s="72">
        <f t="shared" si="91"/>
        <v>-12.308479055815177</v>
      </c>
      <c r="AH298" s="72">
        <f t="shared" si="92"/>
        <v>9.3671739843174126E-4</v>
      </c>
      <c r="AI298" s="72"/>
      <c r="AJ298" s="72"/>
      <c r="AK298" s="72"/>
      <c r="AL298" s="72" t="str">
        <f t="shared" si="85"/>
        <v>-0.491782103478975+0.545761412172256j</v>
      </c>
      <c r="AM298" s="72">
        <f t="shared" si="93"/>
        <v>-2.6784343268528295</v>
      </c>
      <c r="AN298" s="72">
        <f t="shared" si="94"/>
        <v>132.02181101961978</v>
      </c>
      <c r="AO298" s="72"/>
      <c r="AP298" s="72"/>
      <c r="AQ298" s="72"/>
      <c r="AR298" s="72" t="str">
        <f t="shared" si="86"/>
        <v>-0.0116542720393211-0.0040059863391567j</v>
      </c>
      <c r="AS298" s="72">
        <f t="shared" si="95"/>
        <v>-38.185280547640005</v>
      </c>
      <c r="AT298" s="72">
        <f t="shared" si="96"/>
        <v>-161.03033821090148</v>
      </c>
      <c r="AU298" s="72"/>
      <c r="AV298" s="72"/>
      <c r="AW298" s="72"/>
      <c r="AX298" s="72" t="str">
        <f t="shared" si="97"/>
        <v>-0.0145812359119267+0.00777597481396397j</v>
      </c>
      <c r="AY298" s="72">
        <f t="shared" si="98"/>
        <v>-35.637129286694552</v>
      </c>
      <c r="AZ298" s="72">
        <f t="shared" si="99"/>
        <v>151.92960665959674</v>
      </c>
      <c r="BA298" s="72">
        <f t="shared" si="87"/>
        <v>-28.070393340403253</v>
      </c>
      <c r="BB298" s="72">
        <f t="shared" si="100"/>
        <v>35.637129286694552</v>
      </c>
      <c r="BC298" s="72">
        <f t="shared" si="101"/>
        <v>28.070393340403253</v>
      </c>
      <c r="BD298" s="72"/>
      <c r="BE298" s="72"/>
      <c r="BF298" s="56"/>
    </row>
    <row r="299" spans="2:58" s="42" customFormat="1" hidden="1" x14ac:dyDescent="0.3">
      <c r="B299" s="55">
        <v>188</v>
      </c>
      <c r="C299" s="72">
        <f t="shared" si="68"/>
        <v>575439.93733715767</v>
      </c>
      <c r="D299" s="72" t="str">
        <f t="shared" si="88"/>
        <v>3615595.75944117j</v>
      </c>
      <c r="E299" s="72">
        <f t="shared" si="69"/>
        <v>-4.2980979437214808</v>
      </c>
      <c r="F299" s="72" t="str">
        <f t="shared" si="70"/>
        <v>-3.61559575944117j</v>
      </c>
      <c r="G299" s="72" t="str">
        <f t="shared" si="71"/>
        <v>-4.29809794372148-3.61559575944117j</v>
      </c>
      <c r="H299" s="72">
        <f t="shared" si="72"/>
        <v>14.989467581718884</v>
      </c>
      <c r="I299" s="72">
        <f t="shared" si="73"/>
        <v>-139.92917402431732</v>
      </c>
      <c r="J299" s="72"/>
      <c r="K299" s="72"/>
      <c r="L299" s="72"/>
      <c r="M299" s="72">
        <f t="shared" si="74"/>
        <v>36.363636363636367</v>
      </c>
      <c r="N299" s="72" t="str">
        <f t="shared" si="75"/>
        <v>1+238.990879699061j</v>
      </c>
      <c r="O299" s="72" t="str">
        <f t="shared" si="76"/>
        <v>-4312.93578957737+18.0779787972059j</v>
      </c>
      <c r="P299" s="72" t="str">
        <f t="shared" si="89"/>
        <v>0.0000147322788328572-2.01500268060425j</v>
      </c>
      <c r="Q299" s="72"/>
      <c r="R299" s="72"/>
      <c r="S299" s="72"/>
      <c r="T299" s="72">
        <f t="shared" si="77"/>
        <v>24</v>
      </c>
      <c r="U299" s="72" t="str">
        <f t="shared" si="78"/>
        <v>1+0.361559575944117j</v>
      </c>
      <c r="V299" s="72" t="str">
        <f t="shared" si="79"/>
        <v>-4312.93578957737+18.0779787972059j</v>
      </c>
      <c r="W299" s="72" t="str">
        <f t="shared" si="90"/>
        <v>-0.00555612420063283-0.00203524321863661j</v>
      </c>
      <c r="X299" s="72"/>
      <c r="Y299" s="72"/>
      <c r="Z299" s="72"/>
      <c r="AA299" s="72" t="str">
        <f t="shared" si="80"/>
        <v>7-0.0387211428806517j</v>
      </c>
      <c r="AB299" s="72">
        <f t="shared" si="81"/>
        <v>16.902093685885124</v>
      </c>
      <c r="AC299" s="72">
        <f t="shared" si="82"/>
        <v>-0.31693363388724144</v>
      </c>
      <c r="AD299" s="72"/>
      <c r="AE299" s="72" t="str">
        <f t="shared" si="83"/>
        <v>62499.9999680846-1.4123420928105j</v>
      </c>
      <c r="AF299" s="72" t="str">
        <f t="shared" si="84"/>
        <v>0.242424242446978+4.15013287343052E-06j</v>
      </c>
      <c r="AG299" s="72">
        <f t="shared" si="91"/>
        <v>-12.308479055631489</v>
      </c>
      <c r="AH299" s="72">
        <f t="shared" si="92"/>
        <v>9.8086352933472796E-4</v>
      </c>
      <c r="AI299" s="72"/>
      <c r="AJ299" s="72"/>
      <c r="AK299" s="72"/>
      <c r="AL299" s="72" t="str">
        <f t="shared" si="85"/>
        <v>-0.491771146592205+0.584592228819013j</v>
      </c>
      <c r="AM299" s="72">
        <f t="shared" si="93"/>
        <v>-2.3389443968401475</v>
      </c>
      <c r="AN299" s="72">
        <f t="shared" si="94"/>
        <v>130.07124488202351</v>
      </c>
      <c r="AO299" s="72"/>
      <c r="AP299" s="72"/>
      <c r="AQ299" s="72"/>
      <c r="AR299" s="72" t="str">
        <f t="shared" si="86"/>
        <v>-0.0106285734930108-0.00382697187831323j</v>
      </c>
      <c r="AS299" s="72">
        <f t="shared" si="95"/>
        <v>-38.941075037979779</v>
      </c>
      <c r="AT299" s="72">
        <f t="shared" si="96"/>
        <v>-160.19785271479142</v>
      </c>
      <c r="AU299" s="72"/>
      <c r="AV299" s="72"/>
      <c r="AW299" s="72"/>
      <c r="AX299" s="72" t="str">
        <f t="shared" si="97"/>
        <v>-0.0127306623744804+0.00711347730315848j</v>
      </c>
      <c r="AY299" s="72">
        <f t="shared" si="98"/>
        <v>-36.722910655254282</v>
      </c>
      <c r="AZ299" s="72">
        <f t="shared" si="99"/>
        <v>150.80497090067948</v>
      </c>
      <c r="BA299" s="72">
        <f t="shared" si="87"/>
        <v>-29.195029099320532</v>
      </c>
      <c r="BB299" s="72">
        <f t="shared" si="100"/>
        <v>36.722910655254282</v>
      </c>
      <c r="BC299" s="72">
        <f t="shared" si="101"/>
        <v>29.195029099320532</v>
      </c>
      <c r="BD299" s="72"/>
      <c r="BE299" s="72"/>
      <c r="BF299" s="56"/>
    </row>
    <row r="300" spans="2:58" s="42" customFormat="1" hidden="1" x14ac:dyDescent="0.3">
      <c r="B300" s="55">
        <v>189</v>
      </c>
      <c r="C300" s="72">
        <f t="shared" si="68"/>
        <v>602559.58607435855</v>
      </c>
      <c r="D300" s="72" t="str">
        <f t="shared" si="88"/>
        <v>3785993.53792262j</v>
      </c>
      <c r="E300" s="72">
        <f t="shared" si="69"/>
        <v>-4.8092488763216137</v>
      </c>
      <c r="F300" s="72" t="str">
        <f t="shared" si="70"/>
        <v>-3.78599353792262j</v>
      </c>
      <c r="G300" s="72" t="str">
        <f t="shared" si="71"/>
        <v>-4.80924887632161-3.78599353792262j</v>
      </c>
      <c r="H300" s="72">
        <f t="shared" si="72"/>
        <v>15.735981682253852</v>
      </c>
      <c r="I300" s="72">
        <f t="shared" si="73"/>
        <v>-141.78905472256625</v>
      </c>
      <c r="J300" s="72"/>
      <c r="K300" s="72"/>
      <c r="L300" s="72"/>
      <c r="M300" s="72">
        <f t="shared" si="74"/>
        <v>36.363636363636367</v>
      </c>
      <c r="N300" s="72" t="str">
        <f t="shared" si="75"/>
        <v>1+250.254172856685j</v>
      </c>
      <c r="O300" s="72" t="str">
        <f t="shared" si="76"/>
        <v>-4729.13653283329+18.9299676896131j</v>
      </c>
      <c r="P300" s="72" t="str">
        <f t="shared" si="89"/>
        <v>0.0000132786056429906-1.92427336908108j</v>
      </c>
      <c r="Q300" s="72"/>
      <c r="R300" s="72"/>
      <c r="S300" s="72"/>
      <c r="T300" s="72">
        <f t="shared" si="77"/>
        <v>24</v>
      </c>
      <c r="U300" s="72" t="str">
        <f t="shared" si="78"/>
        <v>1+0.378599353792262j</v>
      </c>
      <c r="V300" s="72" t="str">
        <f t="shared" si="79"/>
        <v>-4729.13653283329+18.9299676896131j</v>
      </c>
      <c r="W300" s="72" t="str">
        <f t="shared" si="90"/>
        <v>-0.00506715011330465-0.00194164524859601j</v>
      </c>
      <c r="X300" s="72"/>
      <c r="Y300" s="72"/>
      <c r="Z300" s="72"/>
      <c r="AA300" s="72" t="str">
        <f t="shared" si="80"/>
        <v>7-0.0369784043732991j</v>
      </c>
      <c r="AB300" s="72">
        <f t="shared" si="81"/>
        <v>16.902081993555861</v>
      </c>
      <c r="AC300" s="72">
        <f t="shared" si="82"/>
        <v>-0.3026695422456151</v>
      </c>
      <c r="AD300" s="72"/>
      <c r="AE300" s="72" t="str">
        <f t="shared" si="83"/>
        <v>62499.9999650055-1.47890372492297j</v>
      </c>
      <c r="AF300" s="72" t="str">
        <f t="shared" si="84"/>
        <v>0.242424242449171+4.34572260996103E-06j</v>
      </c>
      <c r="AG300" s="72">
        <f t="shared" si="91"/>
        <v>-12.308479055430119</v>
      </c>
      <c r="AH300" s="72">
        <f t="shared" si="92"/>
        <v>1.0270902032864103E-3</v>
      </c>
      <c r="AI300" s="72"/>
      <c r="AJ300" s="72"/>
      <c r="AK300" s="72"/>
      <c r="AL300" s="72" t="str">
        <f t="shared" si="85"/>
        <v>-0.491761152044336+0.62466250040597j</v>
      </c>
      <c r="AM300" s="72">
        <f t="shared" si="93"/>
        <v>-1.9926074710206454</v>
      </c>
      <c r="AN300" s="72">
        <f t="shared" si="94"/>
        <v>128.2113406516427</v>
      </c>
      <c r="AO300" s="72"/>
      <c r="AP300" s="72"/>
      <c r="AQ300" s="72"/>
      <c r="AR300" s="72" t="str">
        <f t="shared" si="86"/>
        <v>-0.00969316621523976-0.00365584874798125j</v>
      </c>
      <c r="AS300" s="72">
        <f t="shared" si="95"/>
        <v>-39.693084045409677</v>
      </c>
      <c r="AT300" s="72">
        <f t="shared" si="96"/>
        <v>-159.33566458979533</v>
      </c>
      <c r="AU300" s="72"/>
      <c r="AV300" s="72"/>
      <c r="AW300" s="72"/>
      <c r="AX300" s="72" t="str">
        <f t="shared" si="97"/>
        <v>-0.0111179713936206+0.00647162466118055j</v>
      </c>
      <c r="AY300" s="72">
        <f t="shared" si="98"/>
        <v>-37.812250590380494</v>
      </c>
      <c r="AZ300" s="72">
        <f t="shared" si="99"/>
        <v>149.79687898857253</v>
      </c>
      <c r="BA300" s="72">
        <f t="shared" si="87"/>
        <v>-30.203121011427452</v>
      </c>
      <c r="BB300" s="72">
        <f t="shared" si="100"/>
        <v>37.812250590380494</v>
      </c>
      <c r="BC300" s="72">
        <f t="shared" si="101"/>
        <v>30.203121011427452</v>
      </c>
      <c r="BD300" s="72"/>
      <c r="BE300" s="72"/>
      <c r="BF300" s="56"/>
    </row>
    <row r="301" spans="2:58" s="42" customFormat="1" hidden="1" x14ac:dyDescent="0.3">
      <c r="B301" s="55">
        <v>190</v>
      </c>
      <c r="C301" s="72">
        <f t="shared" si="68"/>
        <v>630957.3444801938</v>
      </c>
      <c r="D301" s="72" t="str">
        <f t="shared" si="88"/>
        <v>3964421.916295j</v>
      </c>
      <c r="E301" s="72">
        <f t="shared" si="69"/>
        <v>-5.3697147288559508</v>
      </c>
      <c r="F301" s="72" t="str">
        <f t="shared" si="70"/>
        <v>-3.964421916295j</v>
      </c>
      <c r="G301" s="72" t="str">
        <f t="shared" si="71"/>
        <v>-5.36971472885595-3.964421916295j</v>
      </c>
      <c r="H301" s="72">
        <f t="shared" si="72"/>
        <v>16.488523622660765</v>
      </c>
      <c r="I301" s="72">
        <f t="shared" si="73"/>
        <v>-143.56181369708614</v>
      </c>
      <c r="J301" s="72"/>
      <c r="K301" s="72"/>
      <c r="L301" s="72"/>
      <c r="M301" s="72">
        <f t="shared" si="74"/>
        <v>36.363636363636367</v>
      </c>
      <c r="N301" s="72" t="str">
        <f t="shared" si="75"/>
        <v>1+262.048288667099j</v>
      </c>
      <c r="O301" s="72" t="str">
        <f t="shared" si="76"/>
        <v>-5185.49157303203+19.822109581475j</v>
      </c>
      <c r="P301" s="72" t="str">
        <f t="shared" si="89"/>
        <v>0.0000119793288475236-1.83763261537349j</v>
      </c>
      <c r="Q301" s="72"/>
      <c r="R301" s="72"/>
      <c r="S301" s="72"/>
      <c r="T301" s="72">
        <f t="shared" si="77"/>
        <v>24</v>
      </c>
      <c r="U301" s="72" t="str">
        <f t="shared" si="78"/>
        <v>1+0.3964421916295j</v>
      </c>
      <c r="V301" s="72" t="str">
        <f t="shared" si="79"/>
        <v>-5185.49157303203+19.822109581475j</v>
      </c>
      <c r="W301" s="72" t="str">
        <f t="shared" si="90"/>
        <v>-0.00462121649488663-0.00185251768777872j</v>
      </c>
      <c r="X301" s="72"/>
      <c r="Y301" s="72"/>
      <c r="Z301" s="72"/>
      <c r="AA301" s="72" t="str">
        <f t="shared" si="80"/>
        <v>7-0.0353141020194033j</v>
      </c>
      <c r="AB301" s="72">
        <f t="shared" si="81"/>
        <v>16.902071329997391</v>
      </c>
      <c r="AC301" s="72">
        <f t="shared" si="82"/>
        <v>-0.28904740543307422</v>
      </c>
      <c r="AD301" s="72"/>
      <c r="AE301" s="72" t="str">
        <f t="shared" si="83"/>
        <v>62499.9999616293-1.548602310102j</v>
      </c>
      <c r="AF301" s="72" t="str">
        <f t="shared" si="84"/>
        <v>0.242424242451576+0.000004550530206786j</v>
      </c>
      <c r="AG301" s="72">
        <f t="shared" si="91"/>
        <v>-12.308479055209304</v>
      </c>
      <c r="AH301" s="72">
        <f t="shared" si="92"/>
        <v>1.0754954732594007E-3</v>
      </c>
      <c r="AI301" s="72"/>
      <c r="AJ301" s="72"/>
      <c r="AK301" s="72"/>
      <c r="AL301" s="72" t="str">
        <f t="shared" si="85"/>
        <v>-0.491752035454301+0.666057291517122j</v>
      </c>
      <c r="AM301" s="72">
        <f t="shared" si="93"/>
        <v>-1.640227113200641</v>
      </c>
      <c r="AN301" s="72">
        <f t="shared" si="94"/>
        <v>126.43855980792168</v>
      </c>
      <c r="AO301" s="72"/>
      <c r="AP301" s="72"/>
      <c r="AQ301" s="72"/>
      <c r="AR301" s="72" t="str">
        <f t="shared" si="86"/>
        <v>-0.00884009866781876-0.00349228313047757j</v>
      </c>
      <c r="AS301" s="72">
        <f t="shared" si="95"/>
        <v>-40.441036368330892</v>
      </c>
      <c r="AT301" s="72">
        <f t="shared" si="96"/>
        <v>-158.44348992071187</v>
      </c>
      <c r="AU301" s="72"/>
      <c r="AV301" s="72"/>
      <c r="AW301" s="72"/>
      <c r="AX301" s="72" t="str">
        <f t="shared" si="97"/>
        <v>-0.00971442299882063+0.00585950037877774j</v>
      </c>
      <c r="AY301" s="72">
        <f t="shared" si="98"/>
        <v>-38.904087690173412</v>
      </c>
      <c r="AZ301" s="72">
        <f t="shared" si="99"/>
        <v>148.90265623036311</v>
      </c>
      <c r="BA301" s="72">
        <f t="shared" si="87"/>
        <v>-31.09734376963689</v>
      </c>
      <c r="BB301" s="72">
        <f t="shared" si="100"/>
        <v>38.904087690173412</v>
      </c>
      <c r="BC301" s="72">
        <f t="shared" si="101"/>
        <v>31.09734376963689</v>
      </c>
      <c r="BD301" s="72"/>
      <c r="BE301" s="72"/>
      <c r="BF301" s="56"/>
    </row>
    <row r="302" spans="2:58" s="42" customFormat="1" hidden="1" x14ac:dyDescent="0.3">
      <c r="B302" s="55">
        <v>191</v>
      </c>
      <c r="C302" s="72">
        <f t="shared" si="68"/>
        <v>660693.44800759654</v>
      </c>
      <c r="D302" s="72" t="str">
        <f t="shared" si="88"/>
        <v>4151259.36507115j</v>
      </c>
      <c r="E302" s="72">
        <f t="shared" si="69"/>
        <v>-5.984253315842655</v>
      </c>
      <c r="F302" s="72" t="str">
        <f t="shared" si="70"/>
        <v>-4.15125936507115j</v>
      </c>
      <c r="G302" s="72" t="str">
        <f t="shared" si="71"/>
        <v>-5.98425331584265-4.15125936507115j</v>
      </c>
      <c r="H302" s="72">
        <f t="shared" si="72"/>
        <v>17.2463824826688</v>
      </c>
      <c r="I302" s="72">
        <f t="shared" si="73"/>
        <v>-145.25106573393219</v>
      </c>
      <c r="J302" s="72"/>
      <c r="K302" s="72"/>
      <c r="L302" s="72"/>
      <c r="M302" s="72">
        <f t="shared" si="74"/>
        <v>36.363636363636367</v>
      </c>
      <c r="N302" s="72" t="str">
        <f t="shared" si="75"/>
        <v>1+274.398244031203j</v>
      </c>
      <c r="O302" s="72" t="str">
        <f t="shared" si="76"/>
        <v>-5685.87492431+20.7562968253558j</v>
      </c>
      <c r="P302" s="72" t="str">
        <f t="shared" si="89"/>
        <v>0.0000108164044724044-1.75489575009837j</v>
      </c>
      <c r="Q302" s="72"/>
      <c r="R302" s="72"/>
      <c r="S302" s="72"/>
      <c r="T302" s="72">
        <f t="shared" si="77"/>
        <v>24</v>
      </c>
      <c r="U302" s="72" t="str">
        <f t="shared" si="78"/>
        <v>1+0.415125936507115j</v>
      </c>
      <c r="V302" s="72" t="str">
        <f t="shared" si="79"/>
        <v>-5685.87492431+20.7562968253558j</v>
      </c>
      <c r="W302" s="72" t="str">
        <f t="shared" si="90"/>
        <v>-0.00421453354992895-0.001767626041604j</v>
      </c>
      <c r="X302" s="72"/>
      <c r="Y302" s="72"/>
      <c r="Z302" s="72"/>
      <c r="AA302" s="72" t="str">
        <f t="shared" si="80"/>
        <v>7-0.0337247056105348j</v>
      </c>
      <c r="AB302" s="72">
        <f t="shared" si="81"/>
        <v>16.90206160469365</v>
      </c>
      <c r="AC302" s="72">
        <f t="shared" si="82"/>
        <v>-0.27603833524524751</v>
      </c>
      <c r="AD302" s="72"/>
      <c r="AE302" s="72" t="str">
        <f t="shared" si="83"/>
        <v>62499.9999579273-1.62158568838933j</v>
      </c>
      <c r="AF302" s="72" t="str">
        <f t="shared" si="84"/>
        <v>0.242424242454213+4.76499008827701E-06j</v>
      </c>
      <c r="AG302" s="72">
        <f t="shared" si="91"/>
        <v>-12.30847905496719</v>
      </c>
      <c r="AH302" s="72">
        <f t="shared" si="92"/>
        <v>1.1261820133205028E-3</v>
      </c>
      <c r="AI302" s="72"/>
      <c r="AJ302" s="72"/>
      <c r="AK302" s="72"/>
      <c r="AL302" s="72" t="str">
        <f t="shared" si="85"/>
        <v>-0.491743719816103+0.708864467160419j</v>
      </c>
      <c r="AM302" s="72">
        <f t="shared" si="93"/>
        <v>-1.2825156160391071</v>
      </c>
      <c r="AN302" s="72">
        <f t="shared" si="94"/>
        <v>124.7492874120172</v>
      </c>
      <c r="AO302" s="72"/>
      <c r="AP302" s="72"/>
      <c r="AQ302" s="72"/>
      <c r="AR302" s="72" t="str">
        <f t="shared" si="86"/>
        <v>-0.00806212012055683-0.00333595348228247j</v>
      </c>
      <c r="AS302" s="72">
        <f t="shared" si="95"/>
        <v>-41.1846489866914</v>
      </c>
      <c r="AT302" s="72">
        <f t="shared" si="96"/>
        <v>-157.52114946843761</v>
      </c>
      <c r="AU302" s="72"/>
      <c r="AV302" s="72"/>
      <c r="AW302" s="72"/>
      <c r="AX302" s="72" t="str">
        <f t="shared" si="97"/>
        <v>-0.00849401850318453+0.0052830717941284j</v>
      </c>
      <c r="AY302" s="72">
        <f t="shared" si="98"/>
        <v>-39.997429827914587</v>
      </c>
      <c r="AZ302" s="72">
        <f t="shared" si="99"/>
        <v>148.11939813991631</v>
      </c>
      <c r="BA302" s="72">
        <f t="shared" si="87"/>
        <v>-31.880601860083676</v>
      </c>
      <c r="BB302" s="72">
        <f t="shared" si="100"/>
        <v>39.997429827914587</v>
      </c>
      <c r="BC302" s="72">
        <f t="shared" si="101"/>
        <v>31.880601860083676</v>
      </c>
      <c r="BD302" s="72"/>
      <c r="BE302" s="72"/>
      <c r="BF302" s="56"/>
    </row>
    <row r="303" spans="2:58" s="42" customFormat="1" hidden="1" x14ac:dyDescent="0.3">
      <c r="B303" s="55">
        <v>192</v>
      </c>
      <c r="C303" s="72">
        <f t="shared" ref="C303:C311" si="102">Fstart*10^(Step*B303)</f>
        <v>691830.97091893689</v>
      </c>
      <c r="D303" s="72" t="str">
        <f t="shared" si="88"/>
        <v>4346902.19152965j</v>
      </c>
      <c r="E303" s="72">
        <f t="shared" ref="E303:E311" si="103">(IMPRODUCT(D303,D303))/wn^2 + 1</f>
        <v>-6.6580814771622272</v>
      </c>
      <c r="F303" s="72" t="str">
        <f t="shared" ref="F303:F311" si="104">IMDIV(D303,wn*Qn)</f>
        <v>-4.34690219152965j</v>
      </c>
      <c r="G303" s="72" t="str">
        <f t="shared" ref="G303:G311" si="105">IMSUM(E303,F303)</f>
        <v>-6.65808147716223-4.34690219152965j</v>
      </c>
      <c r="H303" s="72">
        <f t="shared" ref="H303:H311" si="106">20*LOG(IMABS(G303),10)</f>
        <v>18.008930117518631</v>
      </c>
      <c r="I303" s="72">
        <f t="shared" ref="I303:I311" si="107">(IMARGUMENT(G303)*(180/PI()))</f>
        <v>-146.86044089657858</v>
      </c>
      <c r="J303" s="72"/>
      <c r="K303" s="72"/>
      <c r="L303" s="72"/>
      <c r="M303" s="72">
        <f t="shared" ref="M303:M311" si="108">Vin/Ro</f>
        <v>36.363636363636367</v>
      </c>
      <c r="N303" s="72" t="str">
        <f t="shared" ref="N303:N311" si="109">IMSUM(1,IMDIV(D303,wz))</f>
        <v>1+287.33023486011j</v>
      </c>
      <c r="O303" s="72" t="str">
        <f t="shared" ref="O303:O311" si="110">IMSUM((IMPRODUCT(D303,D303))/wo^2 + 1, IMDIV(D303,Qp*wo))</f>
        <v>-6234.53435869935+21.7345109576483j</v>
      </c>
      <c r="P303" s="72" t="str">
        <f t="shared" si="89"/>
        <v>9.77412691584426E-06-1.67588649980191j</v>
      </c>
      <c r="Q303" s="72"/>
      <c r="R303" s="72"/>
      <c r="S303" s="72"/>
      <c r="T303" s="72">
        <f t="shared" ref="T303:T311" si="111">Vin</f>
        <v>24</v>
      </c>
      <c r="U303" s="72" t="str">
        <f t="shared" ref="U303:U311" si="112">IMSUM(1,IMDIV(D303,wesr))</f>
        <v>1+0.434690219152965j</v>
      </c>
      <c r="V303" s="72" t="str">
        <f t="shared" ref="V303:V311" si="113">IMSUM((IMPRODUCT(D303,D303))/wo^2 + 1, IMDIV(D303,Qp*wo))</f>
        <v>-6234.53435869935+21.7345109576483j</v>
      </c>
      <c r="W303" s="72" t="str">
        <f t="shared" si="90"/>
        <v>-0.00384364539841246-0.00168675067096657j</v>
      </c>
      <c r="X303" s="72"/>
      <c r="Y303" s="72"/>
      <c r="Z303" s="72"/>
      <c r="AA303" s="72" t="str">
        <f t="shared" ref="AA303:AA311" si="114">IMPRODUCT(gm_EA*10^-6,IMSUM(RCOMP*10^6,IMDIV(1,IMPRODUCT(D303,CCOMP*10^-12))))</f>
        <v>7-0.0322068438238162j</v>
      </c>
      <c r="AB303" s="72">
        <f t="shared" ref="AB303:AB311" si="115">20*LOG(IMABS(AA303),10)</f>
        <v>16.902052735092234</v>
      </c>
      <c r="AC303" s="72">
        <f t="shared" ref="AC303:AC311" si="116">(IMARGUMENT(AA303)*(180/PI()))</f>
        <v>-0.26361474307761579</v>
      </c>
      <c r="AD303" s="72"/>
      <c r="AE303" s="72" t="str">
        <f t="shared" ref="AE303:AE311" si="117">IMDIV(Rfb_upper*1000,IMSUM(IMPRODUCT(D303,Rfb_upper*1000,Cff*0.000000000001),1))</f>
        <v>62499.9999538682-1.69800866731296j</v>
      </c>
      <c r="AF303" s="72" t="str">
        <f t="shared" ref="AF303:AF311" si="118">IMDIV(Rfb_lower*1000,IMSUM(AE303,Rfb_lower*1000))</f>
        <v>0.242424242457105+4.98955715259539E-06j</v>
      </c>
      <c r="AG303" s="72">
        <f t="shared" si="91"/>
        <v>-12.308479054701696</v>
      </c>
      <c r="AH303" s="72">
        <f t="shared" si="92"/>
        <v>1.1792573364161165E-3</v>
      </c>
      <c r="AI303" s="72"/>
      <c r="AJ303" s="72"/>
      <c r="AK303" s="72"/>
      <c r="AL303" s="72" t="str">
        <f t="shared" ref="AL303:AL311" si="119">IMPRODUCT(Fm,Rcsa,P303,G303)</f>
        <v>-0.491736134858214+0.753174880311395j</v>
      </c>
      <c r="AM303" s="72">
        <f t="shared" si="93"/>
        <v>-0.92010237585265719</v>
      </c>
      <c r="AN303" s="72">
        <f t="shared" si="94"/>
        <v>123.13989326460758</v>
      </c>
      <c r="AO303" s="72"/>
      <c r="AP303" s="72"/>
      <c r="AQ303" s="72"/>
      <c r="AR303" s="72" t="str">
        <f t="shared" ref="AR303:AR311" si="120">IMPRODUCT(AF303,Fm,W303,AA303)</f>
        <v>-0.00735261879268156-0.00318655033546431j</v>
      </c>
      <c r="AS303" s="72">
        <f t="shared" si="95"/>
        <v>-41.923627951978368</v>
      </c>
      <c r="AT303" s="72">
        <f t="shared" si="96"/>
        <v>-156.56858114069465</v>
      </c>
      <c r="AU303" s="72"/>
      <c r="AV303" s="72"/>
      <c r="AW303" s="72"/>
      <c r="AX303" s="72" t="str">
        <f t="shared" si="97"/>
        <v>-0.00743346201569108+0.00474585484811167j</v>
      </c>
      <c r="AY303" s="72">
        <f t="shared" si="98"/>
        <v>-41.09134876584713</v>
      </c>
      <c r="AZ303" s="72">
        <f t="shared" si="99"/>
        <v>147.44401729136254</v>
      </c>
      <c r="BA303" s="72">
        <f t="shared" ref="BA303:BA311" si="121">(IMARGUMENT(IMPRODUCT(-1,AX303))*(180/PI()))</f>
        <v>-32.555982708637444</v>
      </c>
      <c r="BB303" s="72">
        <f t="shared" si="100"/>
        <v>41.09134876584713</v>
      </c>
      <c r="BC303" s="72">
        <f t="shared" si="101"/>
        <v>32.555982708637444</v>
      </c>
      <c r="BD303" s="72"/>
      <c r="BE303" s="72"/>
      <c r="BF303" s="56"/>
    </row>
    <row r="304" spans="2:58" s="42" customFormat="1" hidden="1" x14ac:dyDescent="0.3">
      <c r="B304" s="55">
        <v>193</v>
      </c>
      <c r="C304" s="72">
        <f t="shared" si="102"/>
        <v>724435.96007499041</v>
      </c>
      <c r="D304" s="72" t="str">
        <f t="shared" ref="D304:D311" si="122">COMPLEX(0,2*PI()*C304,"j")</f>
        <v>4551765.38033572j</v>
      </c>
      <c r="E304" s="72">
        <f t="shared" si="103"/>
        <v>-7.3969193639963891</v>
      </c>
      <c r="F304" s="72" t="str">
        <f t="shared" si="104"/>
        <v>-4.55176538033572j</v>
      </c>
      <c r="G304" s="72" t="str">
        <f t="shared" si="105"/>
        <v>-7.39691936399639-4.55176538033572j</v>
      </c>
      <c r="H304" s="72">
        <f t="shared" si="106"/>
        <v>18.775612888965373</v>
      </c>
      <c r="I304" s="72">
        <f t="shared" si="107"/>
        <v>-148.39353713112524</v>
      </c>
      <c r="J304" s="72"/>
      <c r="K304" s="72"/>
      <c r="L304" s="72"/>
      <c r="M304" s="72">
        <f t="shared" si="108"/>
        <v>36.363636363636367</v>
      </c>
      <c r="N304" s="72" t="str">
        <f t="shared" si="109"/>
        <v>1+300.871691640191j</v>
      </c>
      <c r="O304" s="72" t="str">
        <f t="shared" si="110"/>
        <v>-6836.12746561552+22.7588269016786j</v>
      </c>
      <c r="P304" s="72" t="str">
        <f t="shared" ref="P304:P311" si="123">IMPRODUCT(M304,IMDIV(N304,O304))</f>
        <v>8.83879676426338E-06-1.60043659817427j</v>
      </c>
      <c r="Q304" s="72"/>
      <c r="R304" s="72"/>
      <c r="S304" s="72"/>
      <c r="T304" s="72">
        <f t="shared" si="111"/>
        <v>24</v>
      </c>
      <c r="U304" s="72" t="str">
        <f t="shared" si="112"/>
        <v>1+0.455176538033572j</v>
      </c>
      <c r="V304" s="72" t="str">
        <f t="shared" si="113"/>
        <v>-6836.12746561552+22.7588269016786j</v>
      </c>
      <c r="W304" s="72" t="str">
        <f t="shared" ref="W304:W311" si="124">IMPRODUCT(T304,IMDIV(U304,V304))</f>
        <v>-0.00350540061830846-0.00160968556745717j</v>
      </c>
      <c r="X304" s="72"/>
      <c r="Y304" s="72"/>
      <c r="Z304" s="72"/>
      <c r="AA304" s="72" t="str">
        <f t="shared" si="114"/>
        <v>7-0.0307572970708948j</v>
      </c>
      <c r="AB304" s="72">
        <f t="shared" si="115"/>
        <v>16.902044645903811</v>
      </c>
      <c r="AC304" s="72">
        <f t="shared" si="116"/>
        <v>-0.2517502815091755</v>
      </c>
      <c r="AD304" s="72"/>
      <c r="AE304" s="72" t="str">
        <f t="shared" si="117"/>
        <v>62499.9999494175-1.77803335025464j</v>
      </c>
      <c r="AF304" s="72" t="str">
        <f t="shared" si="118"/>
        <v>0.242424242460275+5.22470773659231E-06j</v>
      </c>
      <c r="AG304" s="72">
        <f t="shared" ref="AG304:AG311" si="125">20*LOG(IMABS(AF304),10)</f>
        <v>-12.308479054410622</v>
      </c>
      <c r="AH304" s="72">
        <f t="shared" ref="AH304:AH311" si="126">(IMARGUMENT(AF304)*(180/PI()))</f>
        <v>1.2348340224216385E-3</v>
      </c>
      <c r="AI304" s="72"/>
      <c r="AJ304" s="72"/>
      <c r="AK304" s="72"/>
      <c r="AL304" s="72" t="str">
        <f t="shared" si="119"/>
        <v>-0.491729216457973+0.799082565643439j</v>
      </c>
      <c r="AM304" s="72">
        <f t="shared" ref="AM304:AM311" si="127">20*LOG(IMABS(AL304),10)</f>
        <v>-0.55354217225695934</v>
      </c>
      <c r="AN304" s="72">
        <f t="shared" ref="AN304:AN311" si="128">(IMARGUMENT(AL304)*(180/PI()))</f>
        <v>121.60677929862348</v>
      </c>
      <c r="AO304" s="72"/>
      <c r="AP304" s="72"/>
      <c r="AQ304" s="72"/>
      <c r="AR304" s="72" t="str">
        <f t="shared" si="120"/>
        <v>-0.00670556546998992-0.0030437760625901j</v>
      </c>
      <c r="AS304" s="72">
        <f t="shared" ref="AS304:AS311" si="129">20*LOG(IMABS(AR304),10)</f>
        <v>-42.657669545457438</v>
      </c>
      <c r="AT304" s="72">
        <f t="shared" ref="AT304:AT311" si="130">(IMARGUMENT(AR304)*(180/PI()))</f>
        <v>-155.58585255042232</v>
      </c>
      <c r="AU304" s="72"/>
      <c r="AV304" s="72"/>
      <c r="AW304" s="72"/>
      <c r="AX304" s="72" t="str">
        <f t="shared" ref="AX304:AX311" si="131">IMDIV(AR304,IMSUM(1,AL304))</f>
        <v>-0.0065120446557123+0.00424947755885036j</v>
      </c>
      <c r="AY304" s="72">
        <f t="shared" ref="AY304:AY311" si="132">20*LOG(IMABS(AX304),10)</f>
        <v>-42.184974861776666</v>
      </c>
      <c r="AZ304" s="72">
        <f t="shared" ref="AZ304:AZ311" si="133">(IMARGUMENT(AX304)*(180/PI()))</f>
        <v>146.87327838571912</v>
      </c>
      <c r="BA304" s="72">
        <f t="shared" si="121"/>
        <v>-33.126721614280868</v>
      </c>
      <c r="BB304" s="72">
        <f t="shared" ref="BB304:BB311" si="134">0-AY304</f>
        <v>42.184974861776666</v>
      </c>
      <c r="BC304" s="72">
        <f t="shared" ref="BC304:BC311" si="135">-BA304</f>
        <v>33.126721614280868</v>
      </c>
      <c r="BD304" s="72"/>
      <c r="BE304" s="72"/>
      <c r="BF304" s="56"/>
    </row>
    <row r="305" spans="2:58" s="42" customFormat="1" hidden="1" x14ac:dyDescent="0.3">
      <c r="B305" s="55">
        <v>194</v>
      </c>
      <c r="C305" s="72">
        <f t="shared" si="102"/>
        <v>758577.57502918388</v>
      </c>
      <c r="D305" s="72" t="str">
        <f t="shared" si="122"/>
        <v>4766283.47377929j</v>
      </c>
      <c r="E305" s="72">
        <f t="shared" si="103"/>
        <v>-8.2070389973945304</v>
      </c>
      <c r="F305" s="72" t="str">
        <f t="shared" si="104"/>
        <v>-4.76628347377929j</v>
      </c>
      <c r="G305" s="72" t="str">
        <f t="shared" si="105"/>
        <v>-8.20703899739453-4.76628347377929j</v>
      </c>
      <c r="H305" s="72">
        <f t="shared" si="106"/>
        <v>19.545943734308583</v>
      </c>
      <c r="I305" s="72">
        <f t="shared" si="107"/>
        <v>-149.85388446403476</v>
      </c>
      <c r="J305" s="72"/>
      <c r="K305" s="72"/>
      <c r="L305" s="72"/>
      <c r="M305" s="72">
        <f t="shared" si="108"/>
        <v>36.363636363636367</v>
      </c>
      <c r="N305" s="72" t="str">
        <f t="shared" si="109"/>
        <v>1+315.051337616811j</v>
      </c>
      <c r="O305" s="72" t="str">
        <f t="shared" si="110"/>
        <v>-7495.76119029913+23.8314173688965j</v>
      </c>
      <c r="P305" s="72" t="str">
        <f t="shared" si="123"/>
        <v>7.99843914041411E-06-1.52838541617194j</v>
      </c>
      <c r="Q305" s="72"/>
      <c r="R305" s="72"/>
      <c r="S305" s="72"/>
      <c r="T305" s="72">
        <f t="shared" si="111"/>
        <v>24</v>
      </c>
      <c r="U305" s="72" t="str">
        <f t="shared" si="112"/>
        <v>1+0.476628347377929j</v>
      </c>
      <c r="V305" s="72" t="str">
        <f t="shared" si="113"/>
        <v>-7495.76119029913+23.8314173688965j</v>
      </c>
      <c r="W305" s="72" t="str">
        <f t="shared" si="124"/>
        <v>-0.00319692539295336-0.00153623725570524j</v>
      </c>
      <c r="X305" s="72"/>
      <c r="Y305" s="72"/>
      <c r="Z305" s="72"/>
      <c r="AA305" s="72" t="str">
        <f t="shared" si="114"/>
        <v>7-0.0293729906687633j</v>
      </c>
      <c r="AB305" s="72">
        <f t="shared" si="115"/>
        <v>16.90203726846315</v>
      </c>
      <c r="AC305" s="72">
        <f t="shared" si="116"/>
        <v>-0.24041978850554793</v>
      </c>
      <c r="AD305" s="72"/>
      <c r="AE305" s="72" t="str">
        <f t="shared" si="117"/>
        <v>62499.9999445374-1.86182948029285j</v>
      </c>
      <c r="AF305" s="72" t="str">
        <f t="shared" si="118"/>
        <v>0.242424242463752+5.47094062618312E-06j</v>
      </c>
      <c r="AG305" s="72">
        <f t="shared" si="125"/>
        <v>-12.308479054091423</v>
      </c>
      <c r="AH305" s="72">
        <f t="shared" si="126"/>
        <v>1.2930299569384328E-3</v>
      </c>
      <c r="AI305" s="72"/>
      <c r="AJ305" s="72"/>
      <c r="AK305" s="72"/>
      <c r="AL305" s="72" t="str">
        <f t="shared" si="119"/>
        <v>-0.491722906106309+0.846684939875212j</v>
      </c>
      <c r="AM305" s="72">
        <f t="shared" si="127"/>
        <v>-0.18332310884268344</v>
      </c>
      <c r="AN305" s="72">
        <f t="shared" si="128"/>
        <v>120.14641537970923</v>
      </c>
      <c r="AO305" s="72"/>
      <c r="AP305" s="72"/>
      <c r="AQ305" s="72"/>
      <c r="AR305" s="72" t="str">
        <f t="shared" si="120"/>
        <v>-0.00611546211039277-0.00290734461258677j</v>
      </c>
      <c r="AS305" s="72">
        <f t="shared" si="129"/>
        <v>-43.386461725128065</v>
      </c>
      <c r="AT305" s="72">
        <f t="shared" si="130"/>
        <v>-154.57317341446586</v>
      </c>
      <c r="AU305" s="72"/>
      <c r="AV305" s="72"/>
      <c r="AW305" s="72"/>
      <c r="AX305" s="72" t="str">
        <f t="shared" si="131"/>
        <v>-0.00571147899382194+0.00379414822950737j</v>
      </c>
      <c r="AY305" s="72">
        <f t="shared" si="132"/>
        <v>-43.277492133931673</v>
      </c>
      <c r="AZ305" s="72">
        <f t="shared" si="133"/>
        <v>146.4038233450128</v>
      </c>
      <c r="BA305" s="72">
        <f t="shared" si="121"/>
        <v>-33.596176654987211</v>
      </c>
      <c r="BB305" s="72">
        <f t="shared" si="134"/>
        <v>43.277492133931673</v>
      </c>
      <c r="BC305" s="72">
        <f t="shared" si="135"/>
        <v>33.596176654987211</v>
      </c>
      <c r="BD305" s="72"/>
      <c r="BE305" s="72"/>
      <c r="BF305" s="56"/>
    </row>
    <row r="306" spans="2:58" s="42" customFormat="1" hidden="1" x14ac:dyDescent="0.3">
      <c r="B306" s="55">
        <v>195</v>
      </c>
      <c r="C306" s="72">
        <f t="shared" si="102"/>
        <v>794328.23472428159</v>
      </c>
      <c r="D306" s="72" t="str">
        <f t="shared" si="122"/>
        <v>4990911.4934975j</v>
      </c>
      <c r="E306" s="72">
        <f t="shared" si="103"/>
        <v>-9.09531751168306</v>
      </c>
      <c r="F306" s="72" t="str">
        <f t="shared" si="104"/>
        <v>-4.9909114934975j</v>
      </c>
      <c r="G306" s="72" t="str">
        <f t="shared" si="105"/>
        <v>-9.09531751168306-4.9909114934975j</v>
      </c>
      <c r="H306" s="72">
        <f t="shared" si="106"/>
        <v>20.319494728851556</v>
      </c>
      <c r="I306" s="72">
        <f t="shared" si="107"/>
        <v>-151.24491877741042</v>
      </c>
      <c r="J306" s="72"/>
      <c r="K306" s="72"/>
      <c r="L306" s="72"/>
      <c r="M306" s="72">
        <f t="shared" si="108"/>
        <v>36.363636363636367</v>
      </c>
      <c r="N306" s="72" t="str">
        <f t="shared" si="109"/>
        <v>1+329.899249720185j</v>
      </c>
      <c r="O306" s="72" t="str">
        <f t="shared" si="110"/>
        <v>-8219.03518685538+24.9545574674875j</v>
      </c>
      <c r="P306" s="72" t="str">
        <f t="shared" si="123"/>
        <v>7.24256454578033E-06-1.45957961001456j</v>
      </c>
      <c r="Q306" s="72"/>
      <c r="R306" s="72"/>
      <c r="S306" s="72"/>
      <c r="T306" s="72">
        <f t="shared" si="111"/>
        <v>24</v>
      </c>
      <c r="U306" s="72" t="str">
        <f t="shared" si="112"/>
        <v>1+0.49909114934975j</v>
      </c>
      <c r="V306" s="72" t="str">
        <f t="shared" si="113"/>
        <v>-8219.03518685538+24.9545574674875j</v>
      </c>
      <c r="W306" s="72" t="str">
        <f t="shared" si="124"/>
        <v>-0.00291559903187333-0.00146622380778464j</v>
      </c>
      <c r="X306" s="72"/>
      <c r="Y306" s="72"/>
      <c r="Z306" s="72"/>
      <c r="AA306" s="72" t="str">
        <f t="shared" si="114"/>
        <v>7-0.0280509883179459j</v>
      </c>
      <c r="AB306" s="72">
        <f t="shared" si="115"/>
        <v>16.90203054014637</v>
      </c>
      <c r="AC306" s="72">
        <f t="shared" si="116"/>
        <v>-0.22959923412491531</v>
      </c>
      <c r="AD306" s="72"/>
      <c r="AE306" s="72" t="str">
        <f t="shared" si="117"/>
        <v>62499.9999391864-1.9495748002505j</v>
      </c>
      <c r="AF306" s="72" t="str">
        <f t="shared" si="118"/>
        <v>0.242424242467564+5.72877811433899E-06j</v>
      </c>
      <c r="AG306" s="72">
        <f t="shared" si="125"/>
        <v>-12.308479053741445</v>
      </c>
      <c r="AH306" s="72">
        <f t="shared" si="126"/>
        <v>1.3539685813449803E-3</v>
      </c>
      <c r="AI306" s="72"/>
      <c r="AJ306" s="72"/>
      <c r="AK306" s="72"/>
      <c r="AL306" s="72" t="str">
        <f t="shared" si="119"/>
        <v>-0.491717150418628+0.896083009177207j</v>
      </c>
      <c r="AM306" s="72">
        <f t="shared" si="127"/>
        <v>0.19012594043400904</v>
      </c>
      <c r="AN306" s="72">
        <f t="shared" si="128"/>
        <v>118.75536552937112</v>
      </c>
      <c r="AO306" s="72"/>
      <c r="AP306" s="72"/>
      <c r="AQ306" s="72"/>
      <c r="AR306" s="72" t="str">
        <f t="shared" si="120"/>
        <v>-0.00557729499432658-0.00277698122394083j</v>
      </c>
      <c r="AS306" s="72">
        <f t="shared" si="129"/>
        <v>-44.109685877076565</v>
      </c>
      <c r="AT306" s="72">
        <f t="shared" si="130"/>
        <v>-153.5309075031206</v>
      </c>
      <c r="AU306" s="72"/>
      <c r="AV306" s="72"/>
      <c r="AW306" s="72"/>
      <c r="AX306" s="72" t="str">
        <f t="shared" si="131"/>
        <v>-0.00501570503818616+0.00337903755996659j</v>
      </c>
      <c r="AY306" s="72">
        <f t="shared" si="132"/>
        <v>-44.368133870268153</v>
      </c>
      <c r="AZ306" s="72">
        <f t="shared" si="133"/>
        <v>146.03218825065576</v>
      </c>
      <c r="BA306" s="72">
        <f t="shared" si="121"/>
        <v>-33.967811749344229</v>
      </c>
      <c r="BB306" s="72">
        <f t="shared" si="134"/>
        <v>44.368133870268153</v>
      </c>
      <c r="BC306" s="72">
        <f t="shared" si="135"/>
        <v>33.967811749344229</v>
      </c>
      <c r="BD306" s="72"/>
      <c r="BE306" s="72"/>
      <c r="BF306" s="56"/>
    </row>
    <row r="307" spans="2:58" s="42" customFormat="1" hidden="1" x14ac:dyDescent="0.3">
      <c r="B307" s="55">
        <v>196</v>
      </c>
      <c r="C307" s="72">
        <f t="shared" si="102"/>
        <v>831763.77110267093</v>
      </c>
      <c r="D307" s="72" t="str">
        <f t="shared" si="122"/>
        <v>5226125.90563659j</v>
      </c>
      <c r="E307" s="72">
        <f t="shared" si="103"/>
        <v>-10.069295534703009</v>
      </c>
      <c r="F307" s="72" t="str">
        <f t="shared" si="104"/>
        <v>-5.22612590563659j</v>
      </c>
      <c r="G307" s="72" t="str">
        <f t="shared" si="105"/>
        <v>-10.069295534703-5.22612590563659j</v>
      </c>
      <c r="H307" s="72">
        <f t="shared" si="106"/>
        <v>21.09589022982577</v>
      </c>
      <c r="I307" s="72">
        <f t="shared" si="107"/>
        <v>-152.56996336180123</v>
      </c>
      <c r="J307" s="72"/>
      <c r="K307" s="72"/>
      <c r="L307" s="72"/>
      <c r="M307" s="72">
        <f t="shared" si="108"/>
        <v>36.363636363636367</v>
      </c>
      <c r="N307" s="72" t="str">
        <f t="shared" si="109"/>
        <v>1+345.446922362579j</v>
      </c>
      <c r="O307" s="72" t="str">
        <f t="shared" si="110"/>
        <v>-9012.08935391675+26.130629528183j</v>
      </c>
      <c r="P307" s="72" t="str">
        <f t="shared" si="123"/>
        <v>6.56196547219807E-06-1.39387278609287j</v>
      </c>
      <c r="Q307" s="72"/>
      <c r="R307" s="72"/>
      <c r="S307" s="72"/>
      <c r="T307" s="72">
        <f t="shared" si="111"/>
        <v>24</v>
      </c>
      <c r="U307" s="72" t="str">
        <f t="shared" si="112"/>
        <v>1+0.522612590563659j</v>
      </c>
      <c r="V307" s="72" t="str">
        <f t="shared" si="113"/>
        <v>-9012.08935391675+26.130629528183j</v>
      </c>
      <c r="W307" s="72" t="str">
        <f t="shared" si="124"/>
        <v>-0.00265903165441798-0.00139947395651506j</v>
      </c>
      <c r="X307" s="72"/>
      <c r="Y307" s="72"/>
      <c r="Z307" s="72"/>
      <c r="AA307" s="72" t="str">
        <f t="shared" si="114"/>
        <v>7-0.0267884858742122j</v>
      </c>
      <c r="AB307" s="72">
        <f t="shared" si="115"/>
        <v>16.902024403839452</v>
      </c>
      <c r="AC307" s="72">
        <f t="shared" si="116"/>
        <v>-0.219265669615198</v>
      </c>
      <c r="AD307" s="72"/>
      <c r="AE307" s="72" t="str">
        <f t="shared" si="117"/>
        <v>62499.9999333193-2.04145542971128j</v>
      </c>
      <c r="AF307" s="72" t="str">
        <f t="shared" si="118"/>
        <v>0.242424242471743+5.99876710894043E-06j</v>
      </c>
      <c r="AG307" s="72">
        <f t="shared" si="125"/>
        <v>-12.308479053357733</v>
      </c>
      <c r="AH307" s="72">
        <f t="shared" si="126"/>
        <v>1.417779154632574E-3</v>
      </c>
      <c r="AI307" s="72"/>
      <c r="AJ307" s="72"/>
      <c r="AK307" s="72"/>
      <c r="AL307" s="72" t="str">
        <f t="shared" si="119"/>
        <v>-0.491711900687871+0.947381584092157j</v>
      </c>
      <c r="AM307" s="72">
        <f t="shared" si="127"/>
        <v>0.5664284671055585</v>
      </c>
      <c r="AN307" s="72">
        <f t="shared" si="128"/>
        <v>117.43030637079605</v>
      </c>
      <c r="AO307" s="72"/>
      <c r="AP307" s="72"/>
      <c r="AQ307" s="72"/>
      <c r="AR307" s="72" t="str">
        <f t="shared" si="120"/>
        <v>-0.00508649201630981-0.00265242212068702j</v>
      </c>
      <c r="AS307" s="72">
        <f t="shared" si="129"/>
        <v>-44.827018880450503</v>
      </c>
      <c r="AT307" s="72">
        <f t="shared" si="130"/>
        <v>-152.45958381173807</v>
      </c>
      <c r="AU307" s="72"/>
      <c r="AV307" s="72"/>
      <c r="AW307" s="72"/>
      <c r="AX307" s="72" t="str">
        <f t="shared" si="131"/>
        <v>-0.00441068367199725+0.00300258527690209j</v>
      </c>
      <c r="AY307" s="72">
        <f t="shared" si="132"/>
        <v>-45.456178902602545</v>
      </c>
      <c r="AZ307" s="72">
        <f t="shared" si="133"/>
        <v>145.75481387523965</v>
      </c>
      <c r="BA307" s="72">
        <f t="shared" si="121"/>
        <v>-34.245186124760345</v>
      </c>
      <c r="BB307" s="72">
        <f t="shared" si="134"/>
        <v>45.456178902602545</v>
      </c>
      <c r="BC307" s="72">
        <f t="shared" si="135"/>
        <v>34.245186124760345</v>
      </c>
      <c r="BD307" s="72"/>
      <c r="BE307" s="72"/>
      <c r="BF307" s="56"/>
    </row>
    <row r="308" spans="2:58" s="42" customFormat="1" hidden="1" x14ac:dyDescent="0.3">
      <c r="B308" s="55">
        <v>197</v>
      </c>
      <c r="C308" s="72">
        <f t="shared" si="102"/>
        <v>870963.58995608194</v>
      </c>
      <c r="D308" s="72" t="str">
        <f t="shared" si="122"/>
        <v>5472425.63150044j</v>
      </c>
      <c r="E308" s="72">
        <f t="shared" si="103"/>
        <v>-11.137241200466981</v>
      </c>
      <c r="F308" s="72" t="str">
        <f t="shared" si="104"/>
        <v>-5.47242563150044j</v>
      </c>
      <c r="G308" s="72" t="str">
        <f t="shared" si="105"/>
        <v>-11.137241200467-5.47242563150044j</v>
      </c>
      <c r="H308" s="72">
        <f t="shared" si="106"/>
        <v>21.874800640338982</v>
      </c>
      <c r="I308" s="72">
        <f t="shared" si="107"/>
        <v>-153.83221668345351</v>
      </c>
      <c r="J308" s="72"/>
      <c r="K308" s="72"/>
      <c r="L308" s="72"/>
      <c r="M308" s="72">
        <f t="shared" si="108"/>
        <v>36.363636363636367</v>
      </c>
      <c r="N308" s="72" t="str">
        <f t="shared" si="109"/>
        <v>1+361.727334242179j</v>
      </c>
      <c r="O308" s="72" t="str">
        <f t="shared" si="110"/>
        <v>-9881.65595645999+27.3621281575022j</v>
      </c>
      <c r="P308" s="72" t="str">
        <f t="shared" si="123"/>
        <v>5.94854315333386E-06-1.3311251818888j</v>
      </c>
      <c r="Q308" s="72"/>
      <c r="R308" s="72"/>
      <c r="S308" s="72"/>
      <c r="T308" s="72">
        <f t="shared" si="111"/>
        <v>24</v>
      </c>
      <c r="U308" s="72" t="str">
        <f t="shared" si="112"/>
        <v>1+0.547242563150044j</v>
      </c>
      <c r="V308" s="72" t="str">
        <f t="shared" si="113"/>
        <v>-9881.65595645999+27.3621281575022j</v>
      </c>
      <c r="W308" s="72" t="str">
        <f t="shared" si="124"/>
        <v>-0.0024250438443997-0.00133582629614115j</v>
      </c>
      <c r="X308" s="72"/>
      <c r="Y308" s="72"/>
      <c r="Z308" s="72"/>
      <c r="AA308" s="72" t="str">
        <f t="shared" si="114"/>
        <v>7-0.0255828054006126j</v>
      </c>
      <c r="AB308" s="72">
        <f t="shared" si="115"/>
        <v>16.902018807453469</v>
      </c>
      <c r="AC308" s="72">
        <f t="shared" si="116"/>
        <v>-0.20939717879583786</v>
      </c>
      <c r="AD308" s="72"/>
      <c r="AE308" s="72" t="str">
        <f t="shared" si="117"/>
        <v>62499.9999268861-2.13766625980417j</v>
      </c>
      <c r="AF308" s="72" t="str">
        <f t="shared" si="118"/>
        <v>0.242424242476326+0.0000062814802928423j</v>
      </c>
      <c r="AG308" s="72">
        <f t="shared" si="125"/>
        <v>-12.308479052936971</v>
      </c>
      <c r="AH308" s="72">
        <f t="shared" si="126"/>
        <v>1.4845970275809614E-3</v>
      </c>
      <c r="AI308" s="72"/>
      <c r="AJ308" s="72"/>
      <c r="AK308" s="72"/>
      <c r="AL308" s="72" t="str">
        <f t="shared" si="119"/>
        <v>-0.491707112476309+1.0006895024382j</v>
      </c>
      <c r="AM308" s="72">
        <f t="shared" si="127"/>
        <v>0.94525408478348183</v>
      </c>
      <c r="AN308" s="72">
        <f t="shared" si="128"/>
        <v>116.16803936039678</v>
      </c>
      <c r="AO308" s="72"/>
      <c r="AP308" s="72"/>
      <c r="AQ308" s="72"/>
      <c r="AR308" s="72" t="str">
        <f t="shared" si="120"/>
        <v>-0.00463888375008719-0.00253341419582609j</v>
      </c>
      <c r="AS308" s="72">
        <f t="shared" si="129"/>
        <v>-45.538135487097023</v>
      </c>
      <c r="AT308" s="72">
        <f t="shared" si="130"/>
        <v>-151.35990659166086</v>
      </c>
      <c r="AU308" s="72"/>
      <c r="AV308" s="72"/>
      <c r="AW308" s="72"/>
      <c r="AX308" s="72" t="str">
        <f t="shared" si="131"/>
        <v>-0.00388418894384715+0.00266274216891376j</v>
      </c>
      <c r="AY308" s="72">
        <f t="shared" si="132"/>
        <v>-46.540948612023044</v>
      </c>
      <c r="AZ308" s="72">
        <f t="shared" si="133"/>
        <v>145.56805144721676</v>
      </c>
      <c r="BA308" s="72">
        <f t="shared" si="121"/>
        <v>-34.43194855278324</v>
      </c>
      <c r="BB308" s="72">
        <f t="shared" si="134"/>
        <v>46.540948612023044</v>
      </c>
      <c r="BC308" s="72">
        <f t="shared" si="135"/>
        <v>34.43194855278324</v>
      </c>
      <c r="BD308" s="72"/>
      <c r="BE308" s="72"/>
      <c r="BF308" s="56"/>
    </row>
    <row r="309" spans="2:58" s="42" customFormat="1" hidden="1" x14ac:dyDescent="0.3">
      <c r="B309" s="55">
        <v>198</v>
      </c>
      <c r="C309" s="72">
        <f t="shared" si="102"/>
        <v>912010.8393559109</v>
      </c>
      <c r="D309" s="72" t="str">
        <f t="shared" si="122"/>
        <v>5730333.10582958j</v>
      </c>
      <c r="E309" s="72">
        <f t="shared" si="103"/>
        <v>-12.308220337642773</v>
      </c>
      <c r="F309" s="72" t="str">
        <f t="shared" si="104"/>
        <v>-5.73033310582958j</v>
      </c>
      <c r="G309" s="72" t="str">
        <f t="shared" si="105"/>
        <v>-12.3082203376428-5.73033310582958j</v>
      </c>
      <c r="H309" s="72">
        <f t="shared" si="106"/>
        <v>22.655936796951814</v>
      </c>
      <c r="I309" s="72">
        <f t="shared" si="107"/>
        <v>-155.03474503882154</v>
      </c>
      <c r="J309" s="72"/>
      <c r="K309" s="72"/>
      <c r="L309" s="72"/>
      <c r="M309" s="72">
        <f t="shared" si="108"/>
        <v>36.363636363636367</v>
      </c>
      <c r="N309" s="72" t="str">
        <f t="shared" si="109"/>
        <v>1+378.775018295335j</v>
      </c>
      <c r="O309" s="72" t="str">
        <f t="shared" si="110"/>
        <v>-10835.1167762429+28.6516655291479j</v>
      </c>
      <c r="P309" s="72" t="str">
        <f t="shared" si="123"/>
        <v>5.39515974057353E-06-1.2712033620663j</v>
      </c>
      <c r="Q309" s="72"/>
      <c r="R309" s="72"/>
      <c r="S309" s="72"/>
      <c r="T309" s="72">
        <f t="shared" si="111"/>
        <v>24</v>
      </c>
      <c r="U309" s="72" t="str">
        <f t="shared" si="112"/>
        <v>1+0.573033310582958j</v>
      </c>
      <c r="V309" s="72" t="str">
        <f t="shared" si="113"/>
        <v>-10835.1167762429+28.6516655291479j</v>
      </c>
      <c r="W309" s="72" t="str">
        <f t="shared" si="124"/>
        <v>-0.00221164810106392-0.00127512856030719j</v>
      </c>
      <c r="X309" s="72"/>
      <c r="Y309" s="72"/>
      <c r="Z309" s="72"/>
      <c r="AA309" s="72" t="str">
        <f t="shared" si="114"/>
        <v>7-0.0244313894872141j</v>
      </c>
      <c r="AB309" s="72">
        <f t="shared" si="115"/>
        <v>16.902013703482503</v>
      </c>
      <c r="AC309" s="72">
        <f t="shared" si="116"/>
        <v>-0.19997283162215423</v>
      </c>
      <c r="AD309" s="72"/>
      <c r="AE309" s="72" t="str">
        <f t="shared" si="117"/>
        <v>62499.9999198322-2.23841136659351j</v>
      </c>
      <c r="AF309" s="72" t="str">
        <f t="shared" si="118"/>
        <v>0.242424242481351+6.57751733861069E-06j</v>
      </c>
      <c r="AG309" s="72">
        <f t="shared" si="125"/>
        <v>-12.308479052475615</v>
      </c>
      <c r="AH309" s="72">
        <f t="shared" si="126"/>
        <v>1.5545639298554389E-3</v>
      </c>
      <c r="AI309" s="72"/>
      <c r="AJ309" s="72"/>
      <c r="AK309" s="72"/>
      <c r="AL309" s="72" t="str">
        <f t="shared" si="119"/>
        <v>-0.491702745242603+1.05611986067863j</v>
      </c>
      <c r="AM309" s="72">
        <f t="shared" si="127"/>
        <v>1.3263129100239297</v>
      </c>
      <c r="AN309" s="72">
        <f t="shared" si="128"/>
        <v>114.96549813224932</v>
      </c>
      <c r="AO309" s="72"/>
      <c r="AP309" s="72"/>
      <c r="AQ309" s="72"/>
      <c r="AR309" s="72" t="str">
        <f t="shared" si="120"/>
        <v>-0.00423066795268114-0.00241971468610752j</v>
      </c>
      <c r="AS309" s="72">
        <f t="shared" si="129"/>
        <v>-46.242711007047106</v>
      </c>
      <c r="AT309" s="72">
        <f t="shared" si="130"/>
        <v>-150.23276385238063</v>
      </c>
      <c r="AU309" s="72"/>
      <c r="AV309" s="72"/>
      <c r="AW309" s="72"/>
      <c r="AX309" s="72" t="str">
        <f t="shared" si="131"/>
        <v>-0.00342560700780329+0.00235715793957079j</v>
      </c>
      <c r="AY309" s="72">
        <f t="shared" si="132"/>
        <v>-47.621804688016411</v>
      </c>
      <c r="AZ309" s="72">
        <f t="shared" si="133"/>
        <v>145.4681651547713</v>
      </c>
      <c r="BA309" s="72">
        <f t="shared" si="121"/>
        <v>-34.531834845228715</v>
      </c>
      <c r="BB309" s="72">
        <f t="shared" si="134"/>
        <v>47.621804688016411</v>
      </c>
      <c r="BC309" s="72">
        <f t="shared" si="135"/>
        <v>34.531834845228715</v>
      </c>
      <c r="BD309" s="72"/>
      <c r="BE309" s="72"/>
      <c r="BF309" s="56"/>
    </row>
    <row r="310" spans="2:58" s="42" customFormat="1" hidden="1" x14ac:dyDescent="0.3">
      <c r="B310" s="55">
        <v>199</v>
      </c>
      <c r="C310" s="72">
        <f t="shared" si="102"/>
        <v>954992.58602143696</v>
      </c>
      <c r="D310" s="72" t="str">
        <f t="shared" si="122"/>
        <v>6000395.38495533j</v>
      </c>
      <c r="E310" s="72">
        <f t="shared" si="103"/>
        <v>-13.592173429694581</v>
      </c>
      <c r="F310" s="72" t="str">
        <f t="shared" si="104"/>
        <v>-6.00039538495533j</v>
      </c>
      <c r="G310" s="72" t="str">
        <f t="shared" si="105"/>
        <v>-13.5921734296946-6.00039538495533j</v>
      </c>
      <c r="H310" s="72">
        <f t="shared" si="106"/>
        <v>23.439044960913044</v>
      </c>
      <c r="I310" s="72">
        <f t="shared" si="107"/>
        <v>-156.1804789900811</v>
      </c>
      <c r="J310" s="72"/>
      <c r="K310" s="72"/>
      <c r="L310" s="72"/>
      <c r="M310" s="72">
        <f t="shared" si="108"/>
        <v>36.363636363636367</v>
      </c>
      <c r="N310" s="72" t="str">
        <f t="shared" si="109"/>
        <v>1+396.626134945547j</v>
      </c>
      <c r="O310" s="72" t="str">
        <f t="shared" si="110"/>
        <v>-11880.5657760118+30.0019769247767j</v>
      </c>
      <c r="P310" s="72" t="str">
        <f t="shared" si="123"/>
        <v>0.0000048955119508504-1.21397992894586j</v>
      </c>
      <c r="Q310" s="72"/>
      <c r="R310" s="72"/>
      <c r="S310" s="72"/>
      <c r="T310" s="72">
        <f t="shared" si="111"/>
        <v>24</v>
      </c>
      <c r="U310" s="72" t="str">
        <f t="shared" si="112"/>
        <v>1+0.600039538495533j</v>
      </c>
      <c r="V310" s="72" t="str">
        <f t="shared" si="113"/>
        <v>-11880.5657760118+30.0019769247767j</v>
      </c>
      <c r="W310" s="72" t="str">
        <f t="shared" si="124"/>
        <v>-0.00201703192729627-0.00121723696849786j</v>
      </c>
      <c r="X310" s="72"/>
      <c r="Y310" s="72"/>
      <c r="Z310" s="72"/>
      <c r="AA310" s="72" t="str">
        <f t="shared" si="114"/>
        <v>7-0.0233317958264916j</v>
      </c>
      <c r="AB310" s="72">
        <f t="shared" si="115"/>
        <v>16.902009048600426</v>
      </c>
      <c r="AC310" s="72">
        <f t="shared" si="116"/>
        <v>-0.19097263983479146</v>
      </c>
      <c r="AD310" s="72"/>
      <c r="AE310" s="72" t="str">
        <f t="shared" si="117"/>
        <v>62499.9999120978-2.34390444395162j</v>
      </c>
      <c r="AF310" s="72" t="str">
        <f t="shared" si="118"/>
        <v>0.24242424248686+6.88750618050889E-06j</v>
      </c>
      <c r="AG310" s="72">
        <f t="shared" si="125"/>
        <v>-12.30847905196978</v>
      </c>
      <c r="AH310" s="72">
        <f t="shared" si="126"/>
        <v>1.6278282706344463E-3</v>
      </c>
      <c r="AI310" s="72"/>
      <c r="AJ310" s="72"/>
      <c r="AK310" s="72"/>
      <c r="AL310" s="72" t="str">
        <f t="shared" si="119"/>
        <v>-0.491698762001276+1.11379025425904j</v>
      </c>
      <c r="AM310" s="72">
        <f t="shared" si="127"/>
        <v>1.7093505474447002</v>
      </c>
      <c r="AN310" s="72">
        <f t="shared" si="128"/>
        <v>113.81975206165758</v>
      </c>
      <c r="AO310" s="72"/>
      <c r="AP310" s="72"/>
      <c r="AQ310" s="72"/>
      <c r="AR310" s="72" t="str">
        <f t="shared" si="120"/>
        <v>-0.00385837720256619-0.00231109084150561j</v>
      </c>
      <c r="AS310" s="72">
        <f t="shared" si="129"/>
        <v>-46.940424279648823</v>
      </c>
      <c r="AT310" s="72">
        <f t="shared" si="130"/>
        <v>-149.07923393329881</v>
      </c>
      <c r="AU310" s="72"/>
      <c r="AV310" s="72"/>
      <c r="AW310" s="72"/>
      <c r="AX310" s="72" t="str">
        <f t="shared" si="131"/>
        <v>-0.003025746718572+0.00208332438784816j</v>
      </c>
      <c r="AY310" s="72">
        <f t="shared" si="132"/>
        <v>-48.6981476277506</v>
      </c>
      <c r="AZ310" s="72">
        <f t="shared" si="133"/>
        <v>145.45133274969379</v>
      </c>
      <c r="BA310" s="72">
        <f t="shared" si="121"/>
        <v>-34.548667250306202</v>
      </c>
      <c r="BB310" s="72">
        <f t="shared" si="134"/>
        <v>48.6981476277506</v>
      </c>
      <c r="BC310" s="72">
        <f t="shared" si="135"/>
        <v>34.548667250306202</v>
      </c>
      <c r="BD310" s="72"/>
      <c r="BE310" s="72"/>
      <c r="BF310" s="56"/>
    </row>
    <row r="311" spans="2:58" s="42" customFormat="1" hidden="1" x14ac:dyDescent="0.3">
      <c r="B311" s="55">
        <v>200</v>
      </c>
      <c r="C311" s="72">
        <f t="shared" si="102"/>
        <v>1000000</v>
      </c>
      <c r="D311" s="72" t="str">
        <f t="shared" si="122"/>
        <v>6283185.30717959j</v>
      </c>
      <c r="E311" s="72">
        <f t="shared" si="103"/>
        <v>-15.000000000000028</v>
      </c>
      <c r="F311" s="72" t="str">
        <f t="shared" si="104"/>
        <v>-6.28318530717959j</v>
      </c>
      <c r="G311" s="72" t="str">
        <f t="shared" si="105"/>
        <v>-15-6.28318530717959j</v>
      </c>
      <c r="H311" s="72">
        <f t="shared" si="106"/>
        <v>24.223902378163331</v>
      </c>
      <c r="I311" s="72">
        <f t="shared" si="107"/>
        <v>-157.27221267397849</v>
      </c>
      <c r="J311" s="72"/>
      <c r="K311" s="72"/>
      <c r="L311" s="72"/>
      <c r="M311" s="72">
        <f t="shared" si="108"/>
        <v>36.363636363636367</v>
      </c>
      <c r="N311" s="72" t="str">
        <f t="shared" si="109"/>
        <v>1+415.318548804571j</v>
      </c>
      <c r="O311" s="72" t="str">
        <f t="shared" si="110"/>
        <v>-13026.877809438+31.415926535898j</v>
      </c>
      <c r="P311" s="72" t="str">
        <f t="shared" si="123"/>
        <v>4.44402287126647E-06-1.15933324662397j</v>
      </c>
      <c r="Q311" s="72"/>
      <c r="R311" s="72"/>
      <c r="S311" s="72"/>
      <c r="T311" s="72">
        <f t="shared" si="111"/>
        <v>24</v>
      </c>
      <c r="U311" s="72" t="str">
        <f t="shared" si="112"/>
        <v>1+0.628318530717959j</v>
      </c>
      <c r="V311" s="72" t="str">
        <f t="shared" si="113"/>
        <v>-13026.877809438+31.415926535898j</v>
      </c>
      <c r="W311" s="72" t="str">
        <f t="shared" si="124"/>
        <v>-0.00183954241014466-0.00116201563320727j</v>
      </c>
      <c r="X311" s="72"/>
      <c r="Y311" s="72"/>
      <c r="Z311" s="72"/>
      <c r="AA311" s="72" t="str">
        <f t="shared" si="114"/>
        <v>7-0.0222816920328653j</v>
      </c>
      <c r="AB311" s="72">
        <f t="shared" si="115"/>
        <v>16.90200480329317</v>
      </c>
      <c r="AC311" s="72">
        <f t="shared" si="116"/>
        <v>-0.18237751460101689</v>
      </c>
      <c r="AD311" s="72"/>
      <c r="AE311" s="72" t="str">
        <f t="shared" si="117"/>
        <v>62499.9999036171-2.45436925683208j</v>
      </c>
      <c r="AF311" s="72" t="str">
        <f t="shared" si="118"/>
        <v>0.242424242492902+7.21210434643038E-06j</v>
      </c>
      <c r="AG311" s="72">
        <f t="shared" si="125"/>
        <v>-12.308479051415093</v>
      </c>
      <c r="AH311" s="72">
        <f t="shared" si="126"/>
        <v>1.7045454534053363E-3</v>
      </c>
      <c r="AI311" s="72"/>
      <c r="AJ311" s="72"/>
      <c r="AK311" s="72"/>
      <c r="AL311" s="72" t="str">
        <f t="shared" si="119"/>
        <v>-0.491695129011754+1.17382302742997j</v>
      </c>
      <c r="AM311" s="72">
        <f t="shared" si="127"/>
        <v>2.0941436441493875</v>
      </c>
      <c r="AN311" s="72">
        <f t="shared" si="128"/>
        <v>112.72800695549854</v>
      </c>
      <c r="AO311" s="72"/>
      <c r="AP311" s="72"/>
      <c r="AQ311" s="72"/>
      <c r="AR311" s="72" t="str">
        <f t="shared" si="120"/>
        <v>-0.00351884939436746-0.00220731959219055j</v>
      </c>
      <c r="AS311" s="72">
        <f t="shared" si="129"/>
        <v>-47.630960897592928</v>
      </c>
      <c r="AT311" s="72">
        <f t="shared" si="130"/>
        <v>-147.90058974508912</v>
      </c>
      <c r="AU311" s="72"/>
      <c r="AV311" s="72"/>
      <c r="AW311" s="72"/>
      <c r="AX311" s="72" t="str">
        <f t="shared" si="131"/>
        <v>-0.00267666479201977+0.00183868231594207j</v>
      </c>
      <c r="AY311" s="72">
        <f t="shared" si="132"/>
        <v>-49.769415932347904</v>
      </c>
      <c r="AZ311" s="72">
        <f t="shared" si="133"/>
        <v>145.51364546015049</v>
      </c>
      <c r="BA311" s="72">
        <f t="shared" si="121"/>
        <v>-34.486354539849515</v>
      </c>
      <c r="BB311" s="72">
        <f t="shared" si="134"/>
        <v>49.769415932347904</v>
      </c>
      <c r="BC311" s="72">
        <f t="shared" si="135"/>
        <v>34.486354539849515</v>
      </c>
      <c r="BD311" s="72"/>
      <c r="BE311" s="72"/>
      <c r="BF311" s="56"/>
    </row>
    <row r="312" spans="2:58" s="42" customFormat="1" hidden="1" x14ac:dyDescent="0.3">
      <c r="B312" s="55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56"/>
    </row>
    <row r="313" spans="2:58" s="42" customFormat="1" hidden="1" x14ac:dyDescent="0.3">
      <c r="B313" s="55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56"/>
    </row>
    <row r="314" spans="2:58" s="42" customFormat="1" hidden="1" x14ac:dyDescent="0.3">
      <c r="B314" s="55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56"/>
    </row>
    <row r="315" spans="2:58" s="42" customFormat="1" hidden="1" x14ac:dyDescent="0.3">
      <c r="B315" s="68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70"/>
    </row>
    <row r="316" spans="2:58" s="42" customFormat="1" hidden="1" x14ac:dyDescent="0.3"/>
    <row r="317" spans="2:58" s="42" customFormat="1" hidden="1" x14ac:dyDescent="0.3"/>
  </sheetData>
  <sheetProtection algorithmName="SHA-512" hashValue="ujmwKiqvuSDdqp4hbQNfWVQKS8eAF4zX+We9uEnuESqYscIBZ4lFh+aKmqr0zV9Yl8kotZ7YwTMzZrdwO1DQVg==" saltValue="qujt0esVdYE2OzlU7//MWw==" spinCount="100000" sheet="1" objects="1" scenarios="1"/>
  <protectedRanges>
    <protectedRange sqref="A5:XFD24" name="Range1"/>
  </protectedRanges>
  <mergeCells count="15">
    <mergeCell ref="I4:J4"/>
    <mergeCell ref="A1:E2"/>
    <mergeCell ref="K5:L24"/>
    <mergeCell ref="M5:T5"/>
    <mergeCell ref="N106:O107"/>
    <mergeCell ref="C5:D5"/>
    <mergeCell ref="F5:G5"/>
    <mergeCell ref="I5:J5"/>
    <mergeCell ref="U106:V107"/>
    <mergeCell ref="BA106:BB107"/>
    <mergeCell ref="AB106:AB107"/>
    <mergeCell ref="AM106:AM107"/>
    <mergeCell ref="AS106:AS107"/>
    <mergeCell ref="AZ106:AZ107"/>
    <mergeCell ref="AF106:AF107"/>
  </mergeCells>
  <conditionalFormatting sqref="G8">
    <cfRule type="cellIs" dxfId="3" priority="2" operator="greaterThan">
      <formula>100</formula>
    </cfRule>
    <cfRule type="cellIs" dxfId="2" priority="1" operator="lessThan">
      <formula>100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0E867-BBC3-4A33-90C0-FDC4880B4082}">
  <dimension ref="A1:BF320"/>
  <sheetViews>
    <sheetView showGridLines="0" zoomScale="80" zoomScaleNormal="80" workbookViewId="0">
      <selection activeCell="J11" sqref="J11"/>
    </sheetView>
  </sheetViews>
  <sheetFormatPr defaultColWidth="8.77734375" defaultRowHeight="13.8" x14ac:dyDescent="0.3"/>
  <cols>
    <col min="1" max="1" width="9" style="2" customWidth="1"/>
    <col min="2" max="2" width="27.21875" style="2" bestFit="1" customWidth="1"/>
    <col min="3" max="3" width="29.77734375" style="2" customWidth="1"/>
    <col min="4" max="4" width="30.21875" style="2" customWidth="1"/>
    <col min="5" max="5" width="41.77734375" style="2" customWidth="1"/>
    <col min="6" max="6" width="39.44140625" style="2" customWidth="1"/>
    <col min="7" max="7" width="20.21875" style="2" customWidth="1"/>
    <col min="8" max="8" width="33.77734375" style="2" customWidth="1"/>
    <col min="9" max="9" width="38.44140625" style="2" customWidth="1"/>
    <col min="10" max="10" width="33.21875" style="2" customWidth="1"/>
    <col min="11" max="11" width="12.77734375" style="2" customWidth="1"/>
    <col min="12" max="12" width="21.77734375" style="2" customWidth="1"/>
    <col min="13" max="13" width="27.21875" style="2" customWidth="1"/>
    <col min="14" max="14" width="23.77734375" style="2" customWidth="1"/>
    <col min="15" max="15" width="26.5546875" style="2" customWidth="1"/>
    <col min="16" max="16" width="8.77734375" style="2"/>
    <col min="17" max="17" width="23.5546875" style="2" customWidth="1"/>
    <col min="18" max="18" width="26.21875" style="2" customWidth="1"/>
    <col min="19" max="19" width="11.5546875" style="2" customWidth="1"/>
    <col min="20" max="20" width="20.44140625" style="2" customWidth="1"/>
    <col min="21" max="21" width="33.77734375" style="2" customWidth="1"/>
    <col min="22" max="22" width="33.21875" style="2" customWidth="1"/>
    <col min="23" max="24" width="8.77734375" style="2"/>
    <col min="25" max="25" width="38.77734375" style="2" customWidth="1"/>
    <col min="26" max="26" width="26.77734375" style="2" customWidth="1"/>
    <col min="27" max="27" width="21.5546875" style="2" customWidth="1"/>
    <col min="28" max="28" width="18.77734375" style="2" customWidth="1"/>
    <col min="29" max="29" width="54.77734375" style="2" customWidth="1"/>
    <col min="30" max="30" width="42.44140625" style="2" customWidth="1"/>
    <col min="31" max="31" width="24.77734375" style="2" customWidth="1"/>
    <col min="32" max="32" width="42.77734375" style="2" customWidth="1"/>
    <col min="33" max="33" width="21.21875" style="2" customWidth="1"/>
    <col min="34" max="34" width="14.77734375" style="2" customWidth="1"/>
    <col min="35" max="35" width="15.5546875" style="2" customWidth="1"/>
    <col min="36" max="37" width="8.77734375" style="2"/>
    <col min="38" max="38" width="16.21875" style="2" customWidth="1"/>
    <col min="39" max="39" width="16.77734375" style="2" customWidth="1"/>
    <col min="40" max="40" width="12.21875" style="2" customWidth="1"/>
    <col min="41" max="41" width="13.21875" style="2" customWidth="1"/>
    <col min="42" max="42" width="14.21875" style="2" customWidth="1"/>
    <col min="43" max="43" width="18.77734375" style="2" customWidth="1"/>
    <col min="44" max="44" width="26.21875" style="2" customWidth="1"/>
    <col min="45" max="45" width="16.5546875" style="2" customWidth="1"/>
    <col min="46" max="46" width="11.21875" style="2" customWidth="1"/>
    <col min="47" max="47" width="13.44140625" style="2" customWidth="1"/>
    <col min="48" max="48" width="13.77734375" style="2" customWidth="1"/>
    <col min="49" max="49" width="14.21875" style="2" customWidth="1"/>
    <col min="50" max="50" width="8.77734375" style="2"/>
    <col min="51" max="51" width="24.44140625" style="2" customWidth="1"/>
    <col min="52" max="53" width="8.77734375" style="2"/>
    <col min="54" max="54" width="22" style="2" customWidth="1"/>
    <col min="55" max="55" width="21.77734375" style="2" customWidth="1"/>
    <col min="56" max="16384" width="8.77734375" style="2"/>
  </cols>
  <sheetData>
    <row r="1" spans="1:21" ht="20.55" customHeight="1" x14ac:dyDescent="0.3">
      <c r="A1" s="76" t="s">
        <v>146</v>
      </c>
      <c r="B1" s="76"/>
      <c r="C1" s="76"/>
      <c r="D1" s="76"/>
      <c r="E1" s="76"/>
      <c r="F1" s="13" t="s">
        <v>89</v>
      </c>
    </row>
    <row r="2" spans="1:21" ht="13.95" customHeight="1" x14ac:dyDescent="0.3">
      <c r="A2" s="76"/>
      <c r="B2" s="76"/>
      <c r="C2" s="76"/>
      <c r="D2" s="76"/>
      <c r="E2" s="76"/>
    </row>
    <row r="3" spans="1:21" x14ac:dyDescent="0.3">
      <c r="A3" s="1"/>
      <c r="B3" s="1"/>
      <c r="E3" s="3"/>
    </row>
    <row r="4" spans="1:21" ht="14.4" x14ac:dyDescent="0.3">
      <c r="A4" s="1"/>
      <c r="B4" s="1"/>
      <c r="E4" s="3"/>
      <c r="F4" s="24"/>
      <c r="G4" s="24"/>
      <c r="I4" s="75" t="s">
        <v>120</v>
      </c>
      <c r="J4" s="75"/>
    </row>
    <row r="5" spans="1:21" ht="31.2" customHeight="1" x14ac:dyDescent="0.3">
      <c r="A5" s="1"/>
      <c r="B5" s="1"/>
      <c r="C5" s="82" t="s">
        <v>85</v>
      </c>
      <c r="D5" s="83"/>
      <c r="E5" s="3"/>
      <c r="F5" s="84" t="s">
        <v>87</v>
      </c>
      <c r="G5" s="84"/>
      <c r="I5" s="79" t="s">
        <v>90</v>
      </c>
      <c r="J5" s="81"/>
      <c r="K5" s="77"/>
      <c r="L5" s="78"/>
      <c r="M5" s="79" t="s">
        <v>105</v>
      </c>
      <c r="N5" s="80"/>
      <c r="O5" s="80"/>
      <c r="P5" s="80"/>
      <c r="Q5" s="80"/>
      <c r="R5" s="80"/>
      <c r="S5" s="80"/>
      <c r="T5" s="81"/>
      <c r="U5" s="12"/>
    </row>
    <row r="6" spans="1:21" ht="15" customHeight="1" x14ac:dyDescent="0.3">
      <c r="A6" s="1"/>
      <c r="B6" s="1"/>
      <c r="C6" s="15" t="s">
        <v>0</v>
      </c>
      <c r="D6" s="16">
        <v>500</v>
      </c>
      <c r="E6" s="3"/>
      <c r="F6" s="15" t="s">
        <v>132</v>
      </c>
      <c r="G6" s="35">
        <f>L_req</f>
        <v>4.0249999999999995</v>
      </c>
      <c r="I6" s="15" t="s">
        <v>125</v>
      </c>
      <c r="J6" s="16">
        <v>3.3</v>
      </c>
      <c r="K6" s="77"/>
      <c r="L6" s="78"/>
      <c r="M6" s="15" t="s">
        <v>106</v>
      </c>
      <c r="N6" s="16">
        <v>100</v>
      </c>
      <c r="O6" s="7"/>
      <c r="P6" s="7"/>
      <c r="Q6" s="7"/>
      <c r="R6" s="7"/>
      <c r="S6" s="7"/>
      <c r="T6" s="8"/>
      <c r="U6" s="19"/>
    </row>
    <row r="7" spans="1:21" ht="33.6" customHeight="1" x14ac:dyDescent="0.3">
      <c r="A7" s="1"/>
      <c r="B7" s="1"/>
      <c r="C7" s="15" t="s">
        <v>1</v>
      </c>
      <c r="D7" s="16">
        <v>24</v>
      </c>
      <c r="E7" s="3"/>
      <c r="F7" s="17" t="s">
        <v>135</v>
      </c>
      <c r="G7" s="35">
        <f>RSET_cal</f>
        <v>30.555555555555561</v>
      </c>
      <c r="I7" s="15" t="s">
        <v>91</v>
      </c>
      <c r="J7" s="16">
        <v>30.5</v>
      </c>
      <c r="K7" s="77"/>
      <c r="L7" s="78"/>
      <c r="M7" s="15" t="s">
        <v>107</v>
      </c>
      <c r="N7" s="16">
        <v>1000000</v>
      </c>
      <c r="O7" s="19"/>
      <c r="P7" s="19"/>
      <c r="Q7" s="19"/>
      <c r="R7" s="19"/>
      <c r="S7" s="19"/>
      <c r="T7" s="9"/>
      <c r="U7" s="19"/>
    </row>
    <row r="8" spans="1:21" ht="28.2" x14ac:dyDescent="0.3">
      <c r="A8" s="1"/>
      <c r="B8" s="1"/>
      <c r="C8" s="15" t="s">
        <v>2</v>
      </c>
      <c r="D8" s="16">
        <v>3.3</v>
      </c>
      <c r="E8" s="3"/>
      <c r="F8" s="17" t="s">
        <v>152</v>
      </c>
      <c r="G8" s="35">
        <f>slope_comp_peak</f>
        <v>120.21857923497267</v>
      </c>
      <c r="I8" s="15" t="s">
        <v>96</v>
      </c>
      <c r="J8" s="18">
        <v>10</v>
      </c>
      <c r="K8" s="77"/>
      <c r="L8" s="78"/>
      <c r="M8" s="4"/>
      <c r="N8" s="19"/>
      <c r="O8" s="19"/>
      <c r="P8" s="19"/>
      <c r="Q8" s="19"/>
      <c r="R8" s="19"/>
      <c r="S8" s="19"/>
      <c r="T8" s="9"/>
      <c r="U8" s="19"/>
    </row>
    <row r="9" spans="1:21" x14ac:dyDescent="0.3">
      <c r="A9" s="1"/>
      <c r="B9" s="1"/>
      <c r="C9" s="15" t="s">
        <v>26</v>
      </c>
      <c r="D9" s="16">
        <v>3</v>
      </c>
      <c r="E9" s="3"/>
      <c r="F9" s="15" t="s">
        <v>123</v>
      </c>
      <c r="G9" s="35">
        <f>Cin_min</f>
        <v>56.25</v>
      </c>
      <c r="I9" s="15" t="s">
        <v>121</v>
      </c>
      <c r="J9" s="15">
        <v>182</v>
      </c>
      <c r="K9" s="77"/>
      <c r="L9" s="78"/>
      <c r="M9" s="4"/>
      <c r="N9" s="19"/>
      <c r="O9" s="19"/>
      <c r="P9" s="19"/>
      <c r="Q9" s="19"/>
      <c r="R9" s="19"/>
      <c r="S9" s="19"/>
      <c r="T9" s="9"/>
      <c r="U9" s="19"/>
    </row>
    <row r="10" spans="1:21" ht="84" customHeight="1" x14ac:dyDescent="0.3">
      <c r="A10" s="1"/>
      <c r="B10" s="1"/>
      <c r="C10" s="17" t="s">
        <v>144</v>
      </c>
      <c r="D10" s="16">
        <v>50</v>
      </c>
      <c r="E10" s="3"/>
      <c r="F10" s="15" t="s">
        <v>122</v>
      </c>
      <c r="G10" s="35">
        <f>RT_cal</f>
        <v>182.97396209218383</v>
      </c>
      <c r="I10" s="15" t="s">
        <v>110</v>
      </c>
      <c r="J10" s="16">
        <v>1</v>
      </c>
      <c r="K10" s="77"/>
      <c r="L10" s="78"/>
      <c r="M10" s="15" t="s">
        <v>108</v>
      </c>
      <c r="N10" s="15">
        <f>fc</f>
        <v>57.543993733715759</v>
      </c>
      <c r="O10" s="19"/>
      <c r="P10" s="19"/>
      <c r="Q10" s="19"/>
      <c r="R10" s="19"/>
      <c r="S10" s="19"/>
      <c r="T10" s="9"/>
      <c r="U10" s="19"/>
    </row>
    <row r="11" spans="1:21" ht="93" customHeight="1" x14ac:dyDescent="0.3">
      <c r="A11" s="1"/>
      <c r="B11" s="1"/>
      <c r="C11" s="17" t="s">
        <v>78</v>
      </c>
      <c r="D11" s="16">
        <v>5</v>
      </c>
      <c r="E11" s="3"/>
      <c r="F11" s="17" t="s">
        <v>134</v>
      </c>
      <c r="G11" s="36">
        <f>RCOMP_cal</f>
        <v>0.45</v>
      </c>
      <c r="I11" s="15" t="s">
        <v>127</v>
      </c>
      <c r="J11" s="16">
        <v>22</v>
      </c>
      <c r="K11" s="77"/>
      <c r="L11" s="78"/>
      <c r="M11" s="15" t="s">
        <v>58</v>
      </c>
      <c r="N11" s="15">
        <f>PM</f>
        <v>64.797068703992451</v>
      </c>
      <c r="O11" s="19"/>
      <c r="P11" s="19"/>
      <c r="Q11" s="19"/>
      <c r="R11" s="19"/>
      <c r="S11" s="19"/>
      <c r="T11" s="9"/>
      <c r="U11" s="19"/>
    </row>
    <row r="12" spans="1:21" ht="82.2" customHeight="1" x14ac:dyDescent="0.3">
      <c r="A12" s="1"/>
      <c r="B12" s="1"/>
      <c r="C12" s="17" t="s">
        <v>80</v>
      </c>
      <c r="D12" s="16">
        <v>20</v>
      </c>
      <c r="E12" s="3"/>
      <c r="F12" s="17" t="s">
        <v>136</v>
      </c>
      <c r="G12" s="35">
        <f>C_min</f>
        <v>25.722011004750765</v>
      </c>
      <c r="I12" s="15" t="s">
        <v>137</v>
      </c>
      <c r="J12" s="16">
        <v>10</v>
      </c>
      <c r="K12" s="77"/>
      <c r="L12" s="78"/>
      <c r="M12" s="15" t="s">
        <v>59</v>
      </c>
      <c r="N12" s="15">
        <f>GM</f>
        <v>15.73632512065128</v>
      </c>
      <c r="O12" s="19"/>
      <c r="P12" s="19"/>
      <c r="Q12" s="19"/>
      <c r="R12" s="19"/>
      <c r="S12" s="19"/>
      <c r="T12" s="9"/>
      <c r="U12" s="19"/>
    </row>
    <row r="13" spans="1:21" ht="69" customHeight="1" x14ac:dyDescent="0.3">
      <c r="A13" s="1"/>
      <c r="B13" s="1"/>
      <c r="C13" s="17" t="s">
        <v>104</v>
      </c>
      <c r="D13" s="16">
        <v>0.1</v>
      </c>
      <c r="E13" s="3"/>
      <c r="F13" s="17" t="s">
        <v>138</v>
      </c>
      <c r="G13" s="36">
        <f>CCOMP_cal</f>
        <v>27.224999999999991</v>
      </c>
      <c r="I13" s="17" t="s">
        <v>128</v>
      </c>
      <c r="J13" s="16">
        <v>20</v>
      </c>
      <c r="K13" s="77"/>
      <c r="L13" s="78"/>
      <c r="M13" s="4"/>
      <c r="N13" s="19"/>
      <c r="O13" s="19"/>
      <c r="P13" s="19"/>
      <c r="Q13" s="19"/>
      <c r="R13" s="19"/>
      <c r="S13" s="19"/>
      <c r="T13" s="9"/>
      <c r="U13" s="19"/>
    </row>
    <row r="14" spans="1:21" ht="43.95" customHeight="1" x14ac:dyDescent="0.3">
      <c r="A14" s="1"/>
      <c r="B14" s="1"/>
      <c r="C14" s="17" t="s">
        <v>143</v>
      </c>
      <c r="D14" s="16">
        <v>0.04</v>
      </c>
      <c r="E14" s="3"/>
      <c r="F14" s="25" t="s">
        <v>124</v>
      </c>
      <c r="G14" s="37">
        <v>20</v>
      </c>
      <c r="I14" s="17" t="s">
        <v>129</v>
      </c>
      <c r="J14" s="15">
        <f>Rfb_upper</f>
        <v>62.499999999999986</v>
      </c>
      <c r="K14" s="77"/>
      <c r="L14" s="78"/>
      <c r="M14" s="4"/>
      <c r="N14" s="19"/>
      <c r="O14" s="19"/>
      <c r="P14" s="19"/>
      <c r="Q14" s="19"/>
      <c r="R14" s="19"/>
      <c r="S14" s="19"/>
      <c r="T14" s="9"/>
      <c r="U14" s="19"/>
    </row>
    <row r="15" spans="1:21" ht="36" customHeight="1" x14ac:dyDescent="0.3">
      <c r="A15" s="1"/>
      <c r="B15" s="1"/>
      <c r="C15" s="15" t="s">
        <v>97</v>
      </c>
      <c r="D15" s="18">
        <v>1</v>
      </c>
      <c r="E15" s="3"/>
      <c r="F15" s="26"/>
      <c r="G15" s="38"/>
      <c r="I15" s="15" t="s">
        <v>116</v>
      </c>
      <c r="J15" s="15">
        <v>6.2</v>
      </c>
      <c r="K15" s="77"/>
      <c r="L15" s="78"/>
      <c r="M15" s="4"/>
      <c r="N15" s="19"/>
      <c r="O15" s="19"/>
      <c r="P15" s="19"/>
      <c r="Q15" s="19"/>
      <c r="R15" s="19"/>
      <c r="S15" s="19"/>
      <c r="T15" s="9"/>
      <c r="U15" s="19"/>
    </row>
    <row r="16" spans="1:21" ht="31.2" customHeight="1" x14ac:dyDescent="0.3">
      <c r="A16" s="1"/>
      <c r="B16" s="1"/>
      <c r="C16" s="15" t="s">
        <v>98</v>
      </c>
      <c r="D16" s="18">
        <v>0.5</v>
      </c>
      <c r="E16" s="3"/>
      <c r="F16" s="15" t="s">
        <v>102</v>
      </c>
      <c r="G16" s="36">
        <f>Css</f>
        <v>6.25</v>
      </c>
      <c r="I16" s="15" t="s">
        <v>117</v>
      </c>
      <c r="J16" s="15">
        <v>2</v>
      </c>
      <c r="K16" s="77"/>
      <c r="L16" s="78"/>
      <c r="M16" s="4"/>
      <c r="N16" s="19"/>
      <c r="O16" s="19"/>
      <c r="P16" s="19"/>
      <c r="Q16" s="19"/>
      <c r="R16" s="19"/>
      <c r="S16" s="19"/>
      <c r="T16" s="9"/>
      <c r="U16" s="19"/>
    </row>
    <row r="17" spans="1:21" ht="39.6" customHeight="1" x14ac:dyDescent="0.3">
      <c r="A17" s="1"/>
      <c r="B17" s="1"/>
      <c r="E17" s="3"/>
      <c r="F17" s="15" t="s">
        <v>103</v>
      </c>
      <c r="G17" s="36">
        <f>Cdelay</f>
        <v>2.0833333333333335</v>
      </c>
      <c r="I17" s="15" t="s">
        <v>131</v>
      </c>
      <c r="J17" s="16">
        <v>1</v>
      </c>
      <c r="K17" s="77"/>
      <c r="L17" s="78"/>
      <c r="M17" s="4"/>
      <c r="N17" s="19"/>
      <c r="O17" s="19"/>
      <c r="P17" s="19"/>
      <c r="Q17" s="19"/>
      <c r="R17" s="19"/>
      <c r="S17" s="19"/>
      <c r="T17" s="9"/>
      <c r="U17" s="19"/>
    </row>
    <row r="18" spans="1:21" ht="45.6" customHeight="1" x14ac:dyDescent="0.3">
      <c r="A18" s="1"/>
      <c r="B18" s="1"/>
      <c r="E18" s="3"/>
      <c r="F18" s="33" t="s">
        <v>140</v>
      </c>
      <c r="G18" s="39">
        <f>CCOMP_P_Cal</f>
        <v>318.3098861837907</v>
      </c>
      <c r="I18" s="17" t="s">
        <v>139</v>
      </c>
      <c r="J18" s="16">
        <v>9.9999999999999995E-7</v>
      </c>
      <c r="K18" s="77"/>
      <c r="L18" s="78"/>
      <c r="M18" s="5"/>
      <c r="N18" s="10"/>
      <c r="O18" s="10"/>
      <c r="P18" s="10"/>
      <c r="Q18" s="10"/>
      <c r="R18" s="10"/>
      <c r="S18" s="10"/>
      <c r="T18" s="11"/>
      <c r="U18" s="19"/>
    </row>
    <row r="19" spans="1:21" ht="45.6" customHeight="1" x14ac:dyDescent="0.3">
      <c r="A19" s="1"/>
      <c r="B19" s="1"/>
      <c r="E19" s="3"/>
      <c r="F19" s="34"/>
      <c r="G19" s="40"/>
      <c r="I19" s="17" t="s">
        <v>141</v>
      </c>
      <c r="J19" s="16">
        <v>9.9999999999999995E-7</v>
      </c>
      <c r="K19" s="77"/>
      <c r="L19" s="85"/>
      <c r="M19" s="20"/>
      <c r="N19" s="20"/>
      <c r="O19" s="20"/>
      <c r="P19" s="20"/>
      <c r="Q19" s="20"/>
      <c r="R19" s="20"/>
      <c r="S19" s="20"/>
      <c r="T19" s="20"/>
      <c r="U19" s="19"/>
    </row>
    <row r="20" spans="1:21" ht="13.2" customHeight="1" x14ac:dyDescent="0.3">
      <c r="A20" s="1"/>
      <c r="B20" s="1"/>
      <c r="E20" s="3"/>
      <c r="F20" s="6"/>
      <c r="G20" s="14"/>
      <c r="K20" s="77"/>
      <c r="L20" s="85"/>
      <c r="M20" s="20"/>
      <c r="N20" s="20"/>
      <c r="O20" s="20"/>
      <c r="P20" s="20"/>
      <c r="Q20" s="20"/>
      <c r="R20" s="20"/>
      <c r="S20" s="20"/>
      <c r="T20" s="20"/>
      <c r="U20" s="19"/>
    </row>
    <row r="21" spans="1:21" ht="13.2" customHeight="1" x14ac:dyDescent="0.3">
      <c r="A21" s="1"/>
      <c r="B21" s="1"/>
      <c r="E21" s="3"/>
      <c r="K21" s="77"/>
      <c r="L21" s="85"/>
      <c r="M21" s="20"/>
      <c r="N21" s="20"/>
      <c r="O21" s="20"/>
      <c r="P21" s="20"/>
      <c r="Q21" s="20"/>
      <c r="R21" s="20"/>
      <c r="S21" s="20"/>
      <c r="T21" s="20"/>
      <c r="U21" s="19"/>
    </row>
    <row r="22" spans="1:21" ht="13.2" customHeight="1" x14ac:dyDescent="0.3">
      <c r="A22" s="1"/>
      <c r="B22" s="1"/>
      <c r="E22" s="27" t="s">
        <v>142</v>
      </c>
      <c r="F22" s="28"/>
      <c r="G22" s="28"/>
      <c r="H22" s="29"/>
      <c r="K22" s="77"/>
      <c r="L22" s="85"/>
      <c r="M22" s="20"/>
      <c r="N22" s="20"/>
      <c r="O22" s="20"/>
      <c r="P22" s="20"/>
      <c r="Q22" s="20"/>
      <c r="R22" s="20"/>
      <c r="S22" s="20"/>
      <c r="T22" s="20"/>
      <c r="U22" s="19"/>
    </row>
    <row r="23" spans="1:21" ht="25.2" customHeight="1" x14ac:dyDescent="0.3">
      <c r="A23" s="1"/>
      <c r="B23" s="1"/>
      <c r="E23" s="30"/>
      <c r="F23" s="31"/>
      <c r="G23" s="31"/>
      <c r="H23" s="32"/>
      <c r="K23" s="77"/>
      <c r="L23" s="85"/>
      <c r="M23" s="20"/>
      <c r="N23" s="20"/>
      <c r="O23" s="20"/>
      <c r="P23" s="20"/>
      <c r="Q23" s="20"/>
      <c r="R23" s="20"/>
      <c r="S23" s="20"/>
      <c r="T23" s="20"/>
      <c r="U23" s="19"/>
    </row>
    <row r="24" spans="1:21" ht="15" customHeight="1" x14ac:dyDescent="0.3">
      <c r="A24" s="1"/>
      <c r="B24" s="1"/>
      <c r="E24" s="21"/>
      <c r="F24" s="7"/>
      <c r="G24" s="7"/>
      <c r="H24" s="8"/>
      <c r="K24" s="77"/>
      <c r="L24" s="85"/>
      <c r="M24" s="20"/>
      <c r="N24" s="20"/>
      <c r="O24" s="20"/>
      <c r="P24" s="20"/>
      <c r="Q24" s="20"/>
      <c r="R24" s="20"/>
      <c r="S24" s="20"/>
      <c r="T24" s="20"/>
      <c r="U24" s="19"/>
    </row>
    <row r="25" spans="1:21" x14ac:dyDescent="0.3">
      <c r="A25" s="1"/>
      <c r="B25" s="1"/>
      <c r="E25" s="22"/>
      <c r="F25" s="20"/>
      <c r="G25" s="20"/>
      <c r="H25" s="9"/>
      <c r="M25" s="20"/>
      <c r="N25" s="20"/>
      <c r="O25" s="20"/>
      <c r="P25" s="20"/>
      <c r="Q25" s="20"/>
      <c r="R25" s="20"/>
      <c r="S25" s="20"/>
      <c r="T25" s="20"/>
    </row>
    <row r="26" spans="1:21" x14ac:dyDescent="0.3">
      <c r="A26" s="1"/>
      <c r="B26" s="1"/>
      <c r="E26" s="22"/>
      <c r="F26" s="20"/>
      <c r="G26" s="20"/>
      <c r="H26" s="9"/>
    </row>
    <row r="27" spans="1:21" x14ac:dyDescent="0.3">
      <c r="A27" s="1"/>
      <c r="B27" s="1"/>
      <c r="E27" s="22"/>
      <c r="F27" s="20"/>
      <c r="G27" s="20"/>
      <c r="H27" s="9"/>
    </row>
    <row r="28" spans="1:21" x14ac:dyDescent="0.3">
      <c r="A28" s="1"/>
      <c r="B28" s="1"/>
      <c r="E28" s="22"/>
      <c r="F28" s="20"/>
      <c r="G28" s="20"/>
      <c r="H28" s="9"/>
    </row>
    <row r="29" spans="1:21" x14ac:dyDescent="0.3">
      <c r="A29" s="1"/>
      <c r="B29" s="1"/>
      <c r="E29" s="22"/>
      <c r="F29" s="20"/>
      <c r="G29" s="20"/>
      <c r="H29" s="9"/>
    </row>
    <row r="30" spans="1:21" x14ac:dyDescent="0.3">
      <c r="A30" s="1"/>
      <c r="B30" s="1"/>
      <c r="E30" s="22"/>
      <c r="F30" s="20"/>
      <c r="G30" s="20"/>
      <c r="H30" s="9"/>
    </row>
    <row r="31" spans="1:21" x14ac:dyDescent="0.3">
      <c r="A31" s="1"/>
      <c r="B31" s="1"/>
      <c r="E31" s="22"/>
      <c r="F31" s="20"/>
      <c r="G31" s="20"/>
      <c r="H31" s="9"/>
    </row>
    <row r="32" spans="1:21" x14ac:dyDescent="0.3">
      <c r="A32" s="1"/>
      <c r="B32" s="1"/>
      <c r="E32" s="22"/>
      <c r="F32" s="20"/>
      <c r="G32" s="20"/>
      <c r="H32" s="9"/>
    </row>
    <row r="33" spans="1:8" x14ac:dyDescent="0.3">
      <c r="A33" s="1"/>
      <c r="B33" s="1"/>
      <c r="E33" s="22"/>
      <c r="F33" s="20"/>
      <c r="G33" s="20"/>
      <c r="H33" s="9"/>
    </row>
    <row r="34" spans="1:8" x14ac:dyDescent="0.3">
      <c r="A34" s="1"/>
      <c r="B34" s="1"/>
      <c r="E34" s="22"/>
      <c r="F34" s="20"/>
      <c r="G34" s="20"/>
      <c r="H34" s="9"/>
    </row>
    <row r="35" spans="1:8" x14ac:dyDescent="0.3">
      <c r="A35" s="1"/>
      <c r="B35" s="1"/>
      <c r="E35" s="22"/>
      <c r="F35" s="20"/>
      <c r="G35" s="20"/>
      <c r="H35" s="9"/>
    </row>
    <row r="36" spans="1:8" x14ac:dyDescent="0.3">
      <c r="A36" s="1"/>
      <c r="B36" s="1"/>
      <c r="E36" s="22"/>
      <c r="F36" s="20"/>
      <c r="G36" s="20"/>
      <c r="H36" s="9"/>
    </row>
    <row r="37" spans="1:8" x14ac:dyDescent="0.3">
      <c r="A37" s="1"/>
      <c r="B37" s="1"/>
      <c r="E37" s="22"/>
      <c r="F37" s="20"/>
      <c r="G37" s="20"/>
      <c r="H37" s="9"/>
    </row>
    <row r="38" spans="1:8" x14ac:dyDescent="0.3">
      <c r="A38" s="1"/>
      <c r="B38" s="1"/>
      <c r="E38" s="22"/>
      <c r="F38" s="20"/>
      <c r="G38" s="20"/>
      <c r="H38" s="9"/>
    </row>
    <row r="39" spans="1:8" x14ac:dyDescent="0.3">
      <c r="A39" s="1"/>
      <c r="B39" s="1"/>
      <c r="E39" s="22"/>
      <c r="F39" s="20"/>
      <c r="G39" s="20"/>
      <c r="H39" s="9"/>
    </row>
    <row r="40" spans="1:8" x14ac:dyDescent="0.3">
      <c r="A40" s="1"/>
      <c r="B40" s="1"/>
      <c r="E40" s="22"/>
      <c r="F40" s="20"/>
      <c r="G40" s="20"/>
      <c r="H40" s="9"/>
    </row>
    <row r="41" spans="1:8" x14ac:dyDescent="0.3">
      <c r="A41" s="1"/>
      <c r="B41" s="1"/>
      <c r="E41" s="22"/>
      <c r="F41" s="20"/>
      <c r="G41" s="20"/>
      <c r="H41" s="9"/>
    </row>
    <row r="42" spans="1:8" x14ac:dyDescent="0.3">
      <c r="A42" s="1"/>
      <c r="B42" s="1"/>
      <c r="E42" s="22"/>
      <c r="F42" s="20"/>
      <c r="G42" s="20"/>
      <c r="H42" s="9"/>
    </row>
    <row r="43" spans="1:8" x14ac:dyDescent="0.3">
      <c r="A43" s="1"/>
      <c r="B43" s="1"/>
      <c r="E43" s="22"/>
      <c r="F43" s="20"/>
      <c r="G43" s="20"/>
      <c r="H43" s="9"/>
    </row>
    <row r="44" spans="1:8" x14ac:dyDescent="0.3">
      <c r="A44" s="1"/>
      <c r="B44" s="1"/>
      <c r="E44" s="22"/>
      <c r="F44" s="20"/>
      <c r="G44" s="20"/>
      <c r="H44" s="9"/>
    </row>
    <row r="45" spans="1:8" x14ac:dyDescent="0.3">
      <c r="A45" s="1"/>
      <c r="B45" s="1"/>
      <c r="E45" s="22"/>
      <c r="F45" s="20"/>
      <c r="G45" s="20"/>
      <c r="H45" s="9"/>
    </row>
    <row r="46" spans="1:8" x14ac:dyDescent="0.3">
      <c r="A46" s="1"/>
      <c r="B46" s="1"/>
      <c r="E46" s="22"/>
      <c r="F46" s="20"/>
      <c r="G46" s="20"/>
      <c r="H46" s="9"/>
    </row>
    <row r="47" spans="1:8" x14ac:dyDescent="0.3">
      <c r="A47" s="1"/>
      <c r="B47" s="1"/>
      <c r="E47" s="22"/>
      <c r="F47" s="20"/>
      <c r="G47" s="20"/>
      <c r="H47" s="9"/>
    </row>
    <row r="48" spans="1:8" x14ac:dyDescent="0.3">
      <c r="A48" s="1"/>
      <c r="B48" s="1"/>
      <c r="E48" s="22"/>
      <c r="F48" s="20"/>
      <c r="G48" s="20"/>
      <c r="H48" s="9"/>
    </row>
    <row r="49" spans="1:58" x14ac:dyDescent="0.3">
      <c r="A49" s="1"/>
      <c r="B49" s="1"/>
      <c r="E49" s="22"/>
      <c r="F49" s="20"/>
      <c r="G49" s="20"/>
      <c r="H49" s="9"/>
    </row>
    <row r="50" spans="1:58" x14ac:dyDescent="0.3">
      <c r="A50" s="1"/>
      <c r="B50" s="1"/>
      <c r="E50" s="22"/>
      <c r="F50" s="20"/>
      <c r="G50" s="20"/>
      <c r="H50" s="9"/>
    </row>
    <row r="51" spans="1:58" x14ac:dyDescent="0.3">
      <c r="A51" s="1"/>
      <c r="B51" s="1"/>
      <c r="E51" s="22"/>
      <c r="F51" s="20"/>
      <c r="G51" s="20"/>
      <c r="H51" s="9"/>
    </row>
    <row r="52" spans="1:58" x14ac:dyDescent="0.3">
      <c r="A52" s="1"/>
      <c r="B52" s="1"/>
      <c r="E52" s="22"/>
      <c r="F52" s="20"/>
      <c r="G52" s="20"/>
      <c r="H52" s="9"/>
    </row>
    <row r="53" spans="1:58" x14ac:dyDescent="0.3">
      <c r="A53" s="1"/>
      <c r="B53" s="1"/>
      <c r="E53" s="22"/>
      <c r="F53" s="20"/>
      <c r="G53" s="20"/>
      <c r="H53" s="9"/>
    </row>
    <row r="54" spans="1:58" x14ac:dyDescent="0.3">
      <c r="A54" s="1"/>
      <c r="B54" s="1"/>
      <c r="E54" s="22"/>
      <c r="F54" s="20"/>
      <c r="G54" s="20"/>
      <c r="H54" s="9"/>
    </row>
    <row r="55" spans="1:58" x14ac:dyDescent="0.3">
      <c r="A55" s="1"/>
      <c r="B55" s="1"/>
      <c r="E55" s="23"/>
      <c r="F55" s="10"/>
      <c r="G55" s="10"/>
      <c r="H55" s="11"/>
    </row>
    <row r="56" spans="1:58" x14ac:dyDescent="0.3">
      <c r="A56" s="1"/>
      <c r="B56" s="1"/>
      <c r="E56" s="14"/>
      <c r="F56" s="20"/>
      <c r="G56" s="20"/>
      <c r="H56" s="20"/>
    </row>
    <row r="57" spans="1:58" s="42" customFormat="1" x14ac:dyDescent="0.3">
      <c r="A57" s="41"/>
      <c r="B57" s="41"/>
      <c r="E57" s="57"/>
      <c r="F57" s="66"/>
      <c r="G57" s="66"/>
      <c r="H57" s="66"/>
    </row>
    <row r="58" spans="1:58" s="42" customFormat="1" hidden="1" x14ac:dyDescent="0.3">
      <c r="A58" s="41"/>
      <c r="B58" s="41"/>
      <c r="E58" s="57"/>
      <c r="F58" s="72"/>
      <c r="G58" s="72"/>
      <c r="H58" s="72"/>
    </row>
    <row r="59" spans="1:58" s="42" customFormat="1" hidden="1" x14ac:dyDescent="0.3">
      <c r="A59" s="41"/>
      <c r="B59" s="41"/>
      <c r="E59" s="57"/>
      <c r="F59" s="72"/>
      <c r="G59" s="72"/>
      <c r="H59" s="72"/>
    </row>
    <row r="60" spans="1:58" s="42" customFormat="1" hidden="1" x14ac:dyDescent="0.3">
      <c r="A60" s="41"/>
      <c r="B60" s="41"/>
      <c r="E60" s="43"/>
    </row>
    <row r="61" spans="1:58" s="42" customFormat="1" hidden="1" x14ac:dyDescent="0.3">
      <c r="A61" s="41"/>
      <c r="B61" s="41"/>
      <c r="E61" s="43"/>
    </row>
    <row r="62" spans="1:58" s="42" customFormat="1" ht="13.95" hidden="1" customHeight="1" x14ac:dyDescent="0.3">
      <c r="A62" s="41"/>
      <c r="B62" s="44" t="s">
        <v>109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6"/>
    </row>
    <row r="63" spans="1:58" s="42" customFormat="1" ht="13.95" hidden="1" customHeight="1" x14ac:dyDescent="0.3"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9"/>
    </row>
    <row r="64" spans="1:58" s="42" customFormat="1" hidden="1" x14ac:dyDescent="0.3">
      <c r="B64" s="50"/>
      <c r="C64" s="51"/>
      <c r="D64" s="52"/>
      <c r="E64" s="52"/>
      <c r="F64" s="53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4"/>
    </row>
    <row r="65" spans="2:58" s="42" customFormat="1" hidden="1" x14ac:dyDescent="0.3">
      <c r="B65" s="55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56"/>
    </row>
    <row r="66" spans="2:58" s="42" customFormat="1" hidden="1" x14ac:dyDescent="0.3">
      <c r="B66" s="55" t="s">
        <v>0</v>
      </c>
      <c r="C66" s="57">
        <f>fsw</f>
        <v>500</v>
      </c>
      <c r="D66" s="72"/>
      <c r="E66" s="72"/>
      <c r="F66" s="72" t="s">
        <v>4</v>
      </c>
      <c r="G66" s="72">
        <f>Vout/Vin</f>
        <v>0.13749999999999998</v>
      </c>
      <c r="H66" s="72"/>
      <c r="I66" s="72"/>
      <c r="J66" s="72" t="s">
        <v>147</v>
      </c>
      <c r="K66" s="72">
        <v>60</v>
      </c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56"/>
    </row>
    <row r="67" spans="2:58" s="42" customFormat="1" hidden="1" x14ac:dyDescent="0.3">
      <c r="B67" s="55" t="s">
        <v>1</v>
      </c>
      <c r="C67" s="57">
        <f>Vin</f>
        <v>24</v>
      </c>
      <c r="D67" s="72"/>
      <c r="E67" s="72"/>
      <c r="F67" s="72" t="s">
        <v>5</v>
      </c>
      <c r="G67" s="72">
        <f>1000000/fsw*D</f>
        <v>274.99999999999994</v>
      </c>
      <c r="H67" s="72"/>
      <c r="I67" s="72"/>
      <c r="J67" s="72" t="s">
        <v>148</v>
      </c>
      <c r="K67" s="58">
        <v>3.0000000000000001E-12</v>
      </c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56"/>
    </row>
    <row r="68" spans="2:58" s="42" customFormat="1" ht="14.55" hidden="1" customHeight="1" x14ac:dyDescent="0.3">
      <c r="B68" s="55" t="s">
        <v>2</v>
      </c>
      <c r="C68" s="57">
        <f>Vout</f>
        <v>3.3</v>
      </c>
      <c r="D68" s="72"/>
      <c r="E68" s="72"/>
      <c r="F68" s="72" t="s">
        <v>6</v>
      </c>
      <c r="G68" s="72">
        <f>1000000/fsw*(1-D)</f>
        <v>1725</v>
      </c>
      <c r="H68" s="72"/>
      <c r="I68" s="72"/>
      <c r="J68" s="72" t="s">
        <v>149</v>
      </c>
      <c r="K68" s="72">
        <v>10</v>
      </c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56"/>
    </row>
    <row r="69" spans="2:58" s="42" customFormat="1" hidden="1" x14ac:dyDescent="0.3">
      <c r="B69" s="55" t="s">
        <v>26</v>
      </c>
      <c r="C69" s="57">
        <f>Iout</f>
        <v>3</v>
      </c>
      <c r="D69" s="72"/>
      <c r="E69" s="72"/>
      <c r="F69" s="72" t="s">
        <v>39</v>
      </c>
      <c r="G69" s="72">
        <f>1000/fsw</f>
        <v>2</v>
      </c>
      <c r="H69" s="72"/>
      <c r="I69" s="72"/>
      <c r="J69" s="72" t="s">
        <v>150</v>
      </c>
      <c r="K69" s="72">
        <f>100</f>
        <v>100</v>
      </c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56"/>
    </row>
    <row r="70" spans="2:58" s="42" customFormat="1" hidden="1" x14ac:dyDescent="0.3">
      <c r="B70" s="55"/>
      <c r="C70" s="72"/>
      <c r="D70" s="72"/>
      <c r="E70" s="72"/>
      <c r="F70" s="72" t="s">
        <v>25</v>
      </c>
      <c r="G70" s="72">
        <f>Vout/Iout</f>
        <v>1.0999999999999999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56"/>
    </row>
    <row r="71" spans="2:58" s="42" customFormat="1" hidden="1" x14ac:dyDescent="0.3">
      <c r="B71" s="55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56"/>
    </row>
    <row r="72" spans="2:58" s="42" customFormat="1" hidden="1" x14ac:dyDescent="0.3">
      <c r="B72" s="55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56"/>
    </row>
    <row r="73" spans="2:58" s="42" customFormat="1" hidden="1" x14ac:dyDescent="0.3">
      <c r="B73" s="55"/>
      <c r="C73" s="72"/>
      <c r="D73" s="72"/>
      <c r="E73" s="72"/>
      <c r="F73" s="72"/>
      <c r="G73" s="72"/>
      <c r="H73" s="72"/>
      <c r="I73" s="72"/>
      <c r="J73" s="72" t="s">
        <v>153</v>
      </c>
      <c r="K73" s="72">
        <f>Vin/(k*RSET*1000*cramp*mirror)*Ton*0.000000001*1000</f>
        <v>120.21857923497267</v>
      </c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56"/>
    </row>
    <row r="74" spans="2:58" s="42" customFormat="1" hidden="1" x14ac:dyDescent="0.3">
      <c r="B74" s="55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56"/>
    </row>
    <row r="75" spans="2:58" s="42" customFormat="1" hidden="1" x14ac:dyDescent="0.3">
      <c r="B75" s="55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56"/>
    </row>
    <row r="76" spans="2:58" s="42" customFormat="1" hidden="1" x14ac:dyDescent="0.3">
      <c r="B76" s="55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56"/>
    </row>
    <row r="77" spans="2:58" s="42" customFormat="1" hidden="1" x14ac:dyDescent="0.3">
      <c r="B77" s="55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56"/>
    </row>
    <row r="78" spans="2:58" s="42" customFormat="1" ht="31.2" hidden="1" customHeight="1" x14ac:dyDescent="0.3">
      <c r="B78" s="59" t="s">
        <v>8</v>
      </c>
      <c r="C78" s="60">
        <v>0.06</v>
      </c>
      <c r="D78" s="72"/>
      <c r="E78" s="72"/>
      <c r="F78" s="72" t="s">
        <v>76</v>
      </c>
      <c r="G78" s="57">
        <f>1000*(Vout+0.2)*(1-D)/fsw/(I_ripple_max/100)/Iout_Max</f>
        <v>4.0249999999999995</v>
      </c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56"/>
    </row>
    <row r="79" spans="2:58" s="42" customFormat="1" hidden="1" x14ac:dyDescent="0.3">
      <c r="B79" s="55" t="s">
        <v>12</v>
      </c>
      <c r="C79" s="72">
        <v>0.8</v>
      </c>
      <c r="D79" s="72"/>
      <c r="E79" s="72"/>
      <c r="F79" s="61" t="s">
        <v>94</v>
      </c>
      <c r="G79" s="72">
        <f>Iout_Max*1.5/2</f>
        <v>2.25</v>
      </c>
      <c r="H79" s="72"/>
      <c r="I79" s="72"/>
      <c r="J79" s="72" t="s">
        <v>93</v>
      </c>
      <c r="K79" s="57">
        <f>L</f>
        <v>3.3</v>
      </c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56"/>
    </row>
    <row r="80" spans="2:58" s="42" customFormat="1" hidden="1" x14ac:dyDescent="0.3">
      <c r="B80" s="55" t="s">
        <v>3</v>
      </c>
      <c r="C80" s="60">
        <f>Iout</f>
        <v>3</v>
      </c>
      <c r="D80" s="72"/>
      <c r="E80" s="72"/>
      <c r="F80" s="72" t="s">
        <v>95</v>
      </c>
      <c r="G80" s="72">
        <f>Iout_Max*1.5*0.25/(fsw*1000*Vin_ripple_max)*1000000</f>
        <v>56.25</v>
      </c>
      <c r="H80" s="72"/>
      <c r="I80" s="72"/>
      <c r="J80" s="72"/>
      <c r="K80" s="57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56"/>
    </row>
    <row r="81" spans="2:58" s="42" customFormat="1" hidden="1" x14ac:dyDescent="0.3">
      <c r="B81" s="55" t="s">
        <v>7</v>
      </c>
      <c r="C81" s="57">
        <f>I_ripple_max</f>
        <v>50</v>
      </c>
      <c r="D81" s="72"/>
      <c r="E81" s="72"/>
      <c r="F81" s="72"/>
      <c r="G81" s="72"/>
      <c r="H81" s="72"/>
      <c r="I81" s="72"/>
      <c r="J81" s="62" t="s">
        <v>77</v>
      </c>
      <c r="K81" s="72">
        <f>Vout*Toff/L/1000</f>
        <v>1.7250000000000001</v>
      </c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56"/>
    </row>
    <row r="82" spans="2:58" s="42" customFormat="1" hidden="1" x14ac:dyDescent="0.3">
      <c r="B82" s="55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56"/>
    </row>
    <row r="83" spans="2:58" s="42" customFormat="1" hidden="1" x14ac:dyDescent="0.3">
      <c r="B83" s="55"/>
      <c r="C83" s="72"/>
      <c r="D83" s="72"/>
      <c r="E83" s="72"/>
      <c r="F83" s="72"/>
      <c r="G83" s="72"/>
      <c r="H83" s="72"/>
      <c r="I83" s="72"/>
      <c r="J83" s="72" t="s">
        <v>88</v>
      </c>
      <c r="K83" s="57">
        <f>120258/fsw^1.044</f>
        <v>182.97396209218383</v>
      </c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56"/>
    </row>
    <row r="84" spans="2:58" s="42" customFormat="1" hidden="1" x14ac:dyDescent="0.3">
      <c r="B84" s="55"/>
      <c r="C84" s="72"/>
      <c r="D84" s="72"/>
      <c r="E84" s="72"/>
      <c r="F84" s="72"/>
      <c r="G84" s="72"/>
      <c r="H84" s="72"/>
      <c r="I84" s="72"/>
      <c r="J84" s="72" t="s">
        <v>75</v>
      </c>
      <c r="K84" s="57">
        <f>1000*L/3/Rcsa/60/10</f>
        <v>30.555555555555561</v>
      </c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56"/>
    </row>
    <row r="85" spans="2:58" s="42" customFormat="1" hidden="1" x14ac:dyDescent="0.3">
      <c r="B85" s="55"/>
      <c r="C85" s="72"/>
      <c r="D85" s="72"/>
      <c r="E85" s="72"/>
      <c r="F85" s="72"/>
      <c r="G85" s="72"/>
      <c r="H85" s="72"/>
      <c r="I85" s="72"/>
      <c r="J85" s="72" t="s">
        <v>91</v>
      </c>
      <c r="K85" s="57">
        <f>RSET</f>
        <v>30.5</v>
      </c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56"/>
    </row>
    <row r="86" spans="2:58" s="42" customFormat="1" hidden="1" x14ac:dyDescent="0.3">
      <c r="B86" s="55"/>
      <c r="C86" s="72"/>
      <c r="D86" s="72"/>
      <c r="E86" s="72"/>
      <c r="F86" s="72"/>
      <c r="G86" s="72"/>
      <c r="H86" s="72"/>
      <c r="I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56"/>
    </row>
    <row r="87" spans="2:58" s="42" customFormat="1" ht="36" hidden="1" customHeight="1" x14ac:dyDescent="0.3">
      <c r="B87" s="59" t="s">
        <v>78</v>
      </c>
      <c r="C87" s="57">
        <f>dV_p</f>
        <v>5</v>
      </c>
      <c r="D87" s="72"/>
      <c r="E87" s="72"/>
      <c r="F87" s="42" t="s">
        <v>118</v>
      </c>
      <c r="G87" s="42">
        <f>Vout/(Vref*gm_EA*0.000001*(1/Rcsa)*(dV/dI))/1000</f>
        <v>0.45</v>
      </c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56"/>
    </row>
    <row r="88" spans="2:58" s="42" customFormat="1" hidden="1" x14ac:dyDescent="0.3">
      <c r="B88" s="55" t="s">
        <v>9</v>
      </c>
      <c r="C88" s="72">
        <f>Vout*dV_p/100</f>
        <v>0.16500000000000001</v>
      </c>
      <c r="D88" s="72"/>
      <c r="E88" s="72"/>
      <c r="F88" s="72" t="s">
        <v>65</v>
      </c>
      <c r="G88" s="72">
        <f>(0.5/fc_to_fsw)*Vref*gm_EA*RCOMP/PI()/fsw/Vout/Rcsa</f>
        <v>25.722011004750765</v>
      </c>
      <c r="H88" s="72"/>
      <c r="I88" s="72"/>
      <c r="J88" s="62" t="s">
        <v>92</v>
      </c>
      <c r="K88" s="57">
        <f>Co</f>
        <v>22</v>
      </c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56"/>
    </row>
    <row r="89" spans="2:58" s="42" customFormat="1" hidden="1" x14ac:dyDescent="0.3">
      <c r="B89" s="55" t="s">
        <v>10</v>
      </c>
      <c r="C89" s="72">
        <f>gm_EA</f>
        <v>2000</v>
      </c>
      <c r="D89" s="72"/>
      <c r="E89" s="72"/>
      <c r="F89" s="72" t="s">
        <v>72</v>
      </c>
      <c r="G89" s="72">
        <f>(dI+I_ripple/2)^2*L/2/dV/Vout</f>
        <v>6.4815340909090899</v>
      </c>
      <c r="H89" s="72"/>
      <c r="I89" s="72"/>
      <c r="J89" s="72" t="s">
        <v>29</v>
      </c>
      <c r="K89" s="57">
        <f>C_ESR</f>
        <v>1</v>
      </c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56"/>
    </row>
    <row r="90" spans="2:58" s="42" customFormat="1" ht="41.4" hidden="1" x14ac:dyDescent="0.3">
      <c r="B90" s="59" t="s">
        <v>80</v>
      </c>
      <c r="C90" s="57">
        <f>dI_p</f>
        <v>20</v>
      </c>
      <c r="D90" s="72"/>
      <c r="E90" s="72"/>
      <c r="F90" s="72" t="s">
        <v>71</v>
      </c>
      <c r="G90" s="72">
        <f>(dI+I_ripple/2)^2*L/2/dV/(Vin-Vout)</f>
        <v>1.0332880434782605</v>
      </c>
      <c r="H90" s="72"/>
      <c r="I90" s="72"/>
      <c r="J90" s="72" t="s">
        <v>113</v>
      </c>
      <c r="K90" s="72">
        <f>1/(2*PI()*fsw*1000*RCOMP*1000)*1000000000000</f>
        <v>318.3098861837907</v>
      </c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56"/>
    </row>
    <row r="91" spans="2:58" s="42" customFormat="1" hidden="1" x14ac:dyDescent="0.3">
      <c r="B91" s="55" t="s">
        <v>13</v>
      </c>
      <c r="C91" s="72">
        <f>Iout_Max*dI_p/100</f>
        <v>0.6</v>
      </c>
      <c r="D91" s="72"/>
      <c r="E91" s="72"/>
      <c r="F91" s="72" t="s">
        <v>66</v>
      </c>
      <c r="G91" s="57">
        <f>MAX(G88:G90)</f>
        <v>25.722011004750765</v>
      </c>
      <c r="H91" s="72"/>
      <c r="I91" s="72"/>
      <c r="J91" s="72" t="s">
        <v>114</v>
      </c>
      <c r="K91" s="72">
        <f>1/(wesr*RCOMP*1000)*1000000000000</f>
        <v>21.999999999999996</v>
      </c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56"/>
    </row>
    <row r="92" spans="2:58" s="42" customFormat="1" ht="41.4" hidden="1" x14ac:dyDescent="0.3">
      <c r="B92" s="59" t="s">
        <v>86</v>
      </c>
      <c r="C92" s="72">
        <f>fc_to_fsw</f>
        <v>0.1</v>
      </c>
      <c r="D92" s="72"/>
      <c r="E92" s="72"/>
      <c r="F92" s="72" t="s">
        <v>119</v>
      </c>
      <c r="G92" s="72">
        <f>1/(2*PI()*fc_exp*1000*0.1*RCOMP*1000)*1000000000</f>
        <v>27.224999999999991</v>
      </c>
      <c r="H92" s="72"/>
      <c r="I92" s="72"/>
      <c r="J92" s="42" t="s">
        <v>111</v>
      </c>
      <c r="K92" s="42">
        <f>MAX(K90,K91)</f>
        <v>318.3098861837907</v>
      </c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56"/>
    </row>
    <row r="93" spans="2:58" s="42" customFormat="1" ht="43.95" hidden="1" customHeight="1" x14ac:dyDescent="0.3">
      <c r="B93" s="59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56"/>
    </row>
    <row r="94" spans="2:58" s="42" customFormat="1" hidden="1" x14ac:dyDescent="0.3">
      <c r="B94" s="55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56"/>
    </row>
    <row r="95" spans="2:58" s="42" customFormat="1" hidden="1" x14ac:dyDescent="0.3">
      <c r="B95" s="55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56"/>
    </row>
    <row r="96" spans="2:58" s="42" customFormat="1" ht="27.6" hidden="1" x14ac:dyDescent="0.3">
      <c r="B96" s="59" t="s">
        <v>97</v>
      </c>
      <c r="C96" s="72">
        <f>t_ss</f>
        <v>1</v>
      </c>
      <c r="D96" s="72"/>
      <c r="E96" s="72"/>
      <c r="F96" s="72" t="s">
        <v>102</v>
      </c>
      <c r="G96" s="72">
        <f>(0.000005*t_ss*0.001)/Vref*1000000000</f>
        <v>6.25</v>
      </c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56"/>
    </row>
    <row r="97" spans="2:58" s="42" customFormat="1" hidden="1" x14ac:dyDescent="0.3">
      <c r="B97" s="55" t="s">
        <v>98</v>
      </c>
      <c r="C97" s="72">
        <f>t_delay</f>
        <v>0.5</v>
      </c>
      <c r="D97" s="72"/>
      <c r="E97" s="72"/>
      <c r="F97" s="72" t="s">
        <v>103</v>
      </c>
      <c r="G97" s="72">
        <f>(0.000005*t_delay*0.001)/C98*1000000000</f>
        <v>2.0833333333333335</v>
      </c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56"/>
    </row>
    <row r="98" spans="2:58" s="42" customFormat="1" hidden="1" x14ac:dyDescent="0.3">
      <c r="B98" s="55" t="s">
        <v>101</v>
      </c>
      <c r="C98" s="72">
        <v>1.2</v>
      </c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56"/>
    </row>
    <row r="99" spans="2:58" s="42" customFormat="1" hidden="1" x14ac:dyDescent="0.3">
      <c r="B99" s="55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56"/>
    </row>
    <row r="100" spans="2:58" s="42" customFormat="1" ht="14.4" hidden="1" x14ac:dyDescent="0.3">
      <c r="B100" s="55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63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56"/>
    </row>
    <row r="101" spans="2:58" s="42" customFormat="1" hidden="1" x14ac:dyDescent="0.3">
      <c r="B101" s="55" t="s">
        <v>67</v>
      </c>
      <c r="C101" s="57">
        <f>Fstart</f>
        <v>100</v>
      </c>
      <c r="D101" s="72"/>
      <c r="E101" s="72"/>
      <c r="F101" s="72" t="s">
        <v>16</v>
      </c>
      <c r="G101" s="72">
        <f>PI()*fsw*1000</f>
        <v>1570796.3267948965</v>
      </c>
      <c r="H101" s="72"/>
      <c r="I101" s="72"/>
      <c r="J101" s="72" t="s">
        <v>31</v>
      </c>
      <c r="K101" s="72">
        <f>1/SQRT(L*10^-6*Co*10^-6)</f>
        <v>117363.13170325507</v>
      </c>
      <c r="L101" s="72"/>
      <c r="M101" s="72"/>
      <c r="N101" s="72" t="s">
        <v>40</v>
      </c>
      <c r="O101" s="72">
        <f>1/((Vin/(60*RSET*10^3*10*3*10^-12))*(T*10^-6))</f>
        <v>1.14375</v>
      </c>
      <c r="P101" s="72"/>
      <c r="Q101" s="72"/>
      <c r="R101" s="72" t="s">
        <v>110</v>
      </c>
      <c r="S101" s="57">
        <f>RCOMP</f>
        <v>1</v>
      </c>
      <c r="T101" s="72"/>
      <c r="U101" s="72"/>
      <c r="V101" s="72" t="s">
        <v>73</v>
      </c>
      <c r="W101" s="57">
        <f>Rfb_lower*(Vout/Vref-1)</f>
        <v>62.499999999999986</v>
      </c>
      <c r="X101" s="72"/>
      <c r="Y101" s="72"/>
      <c r="Z101" s="72" t="s">
        <v>82</v>
      </c>
      <c r="AA101" s="64">
        <f>Cff</f>
        <v>9.9999999999999995E-7</v>
      </c>
      <c r="AB101" s="72"/>
      <c r="AC101" s="72"/>
      <c r="AD101" s="72" t="s">
        <v>79</v>
      </c>
      <c r="AE101" s="72">
        <f>((Vref/Vout)*gm_EA*10^-6*RCOMP*10^3*(1/Rcsa))/(2*PI()*Co*10^-6)/1000</f>
        <v>58.459115919888113</v>
      </c>
      <c r="AF101" s="72"/>
      <c r="AG101" s="72" t="s">
        <v>58</v>
      </c>
      <c r="AH101" s="72">
        <f>LOOKUP(0,BB114:BB314,AZ114:AZ314)-(-180)</f>
        <v>64.797068703992451</v>
      </c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56"/>
    </row>
    <row r="102" spans="2:58" s="42" customFormat="1" hidden="1" x14ac:dyDescent="0.3">
      <c r="B102" s="55" t="s">
        <v>68</v>
      </c>
      <c r="C102" s="57">
        <f>Fstop</f>
        <v>1000000</v>
      </c>
      <c r="D102" s="72"/>
      <c r="E102" s="72"/>
      <c r="F102" s="72" t="s">
        <v>17</v>
      </c>
      <c r="G102" s="72">
        <f>-2/PI()</f>
        <v>-0.63661977236758138</v>
      </c>
      <c r="H102" s="72"/>
      <c r="I102" s="72"/>
      <c r="J102" s="72" t="s">
        <v>32</v>
      </c>
      <c r="K102" s="72">
        <f>Ro*SQRT(Co/L)</f>
        <v>2.8401877872187722</v>
      </c>
      <c r="L102" s="72"/>
      <c r="M102" s="72"/>
      <c r="N102" s="72"/>
      <c r="O102" s="72"/>
      <c r="P102" s="72"/>
      <c r="Q102" s="72"/>
      <c r="R102" s="72" t="s">
        <v>112</v>
      </c>
      <c r="S102" s="57">
        <f>CCOMP</f>
        <v>10</v>
      </c>
      <c r="T102" s="72"/>
      <c r="U102" s="72"/>
      <c r="V102" s="72" t="s">
        <v>74</v>
      </c>
      <c r="W102" s="57">
        <f>Rfb_lower</f>
        <v>20</v>
      </c>
      <c r="X102" s="72"/>
      <c r="Y102" s="72"/>
      <c r="Z102" s="72"/>
      <c r="AA102" s="65"/>
      <c r="AB102" s="72"/>
      <c r="AC102" s="72"/>
      <c r="AD102" s="72" t="s">
        <v>56</v>
      </c>
      <c r="AE102" s="72">
        <f>LOOKUP(0,BB114:BB314,C114:C314)/1000</f>
        <v>57.543993733715759</v>
      </c>
      <c r="AF102" s="72"/>
      <c r="AG102" s="72" t="s">
        <v>59</v>
      </c>
      <c r="AH102" s="72">
        <f>0-LOOKUP(0,BC114:BC314,AY114:AY314)</f>
        <v>15.73632512065128</v>
      </c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56"/>
    </row>
    <row r="103" spans="2:58" s="42" customFormat="1" hidden="1" x14ac:dyDescent="0.3">
      <c r="B103" s="55" t="s">
        <v>69</v>
      </c>
      <c r="C103" s="72">
        <v>200</v>
      </c>
      <c r="D103" s="72"/>
      <c r="E103" s="72"/>
      <c r="F103" s="72"/>
      <c r="G103" s="72"/>
      <c r="H103" s="72"/>
      <c r="I103" s="72"/>
      <c r="J103" s="72" t="s">
        <v>33</v>
      </c>
      <c r="K103" s="72">
        <f>1/(C_ESR*10^-3*Co*10^-6)</f>
        <v>45454545.454545461</v>
      </c>
      <c r="L103" s="72"/>
      <c r="M103" s="72"/>
      <c r="N103" s="72"/>
      <c r="O103" s="72"/>
      <c r="P103" s="72"/>
      <c r="Q103" s="72"/>
      <c r="R103" s="72" t="s">
        <v>10</v>
      </c>
      <c r="S103" s="57">
        <v>2000</v>
      </c>
      <c r="T103" s="72"/>
      <c r="U103" s="72"/>
      <c r="V103" s="72" t="s">
        <v>54</v>
      </c>
      <c r="W103" s="72">
        <f>W102/(W101+W102)</f>
        <v>0.24242424242424246</v>
      </c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56"/>
    </row>
    <row r="104" spans="2:58" s="42" customFormat="1" hidden="1" x14ac:dyDescent="0.3">
      <c r="B104" s="55" t="s">
        <v>14</v>
      </c>
      <c r="C104" s="57">
        <f>LOG(Fstop/Fstart,10)/Fstep</f>
        <v>0.02</v>
      </c>
      <c r="D104" s="72"/>
      <c r="E104" s="72"/>
      <c r="F104" s="72"/>
      <c r="G104" s="72"/>
      <c r="H104" s="72"/>
      <c r="I104" s="72"/>
      <c r="J104" s="72" t="s">
        <v>37</v>
      </c>
      <c r="K104" s="72">
        <f>1/(Co*10^-6*(Ro+C_ESR*0.001))</f>
        <v>41284.78242919661</v>
      </c>
      <c r="L104" s="72"/>
      <c r="M104" s="72"/>
      <c r="N104" s="72"/>
      <c r="O104" s="72"/>
      <c r="P104" s="72"/>
      <c r="Q104" s="72"/>
      <c r="R104" s="72" t="s">
        <v>115</v>
      </c>
      <c r="S104" s="72">
        <f>CCOMP_P</f>
        <v>9.9999999999999995E-7</v>
      </c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56"/>
    </row>
    <row r="105" spans="2:58" s="42" customFormat="1" hidden="1" x14ac:dyDescent="0.3">
      <c r="B105" s="55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56"/>
    </row>
    <row r="106" spans="2:58" s="42" customFormat="1" hidden="1" x14ac:dyDescent="0.3">
      <c r="B106" s="55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56"/>
    </row>
    <row r="107" spans="2:58" s="42" customFormat="1" hidden="1" x14ac:dyDescent="0.3">
      <c r="B107" s="55"/>
      <c r="C107" s="72"/>
      <c r="D107" s="72"/>
      <c r="E107" s="72"/>
      <c r="F107" s="58"/>
      <c r="G107" s="58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56"/>
    </row>
    <row r="108" spans="2:58" s="42" customFormat="1" hidden="1" x14ac:dyDescent="0.3">
      <c r="B108" s="55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1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56"/>
    </row>
    <row r="109" spans="2:58" s="42" customFormat="1" hidden="1" x14ac:dyDescent="0.3">
      <c r="B109" s="55"/>
      <c r="C109" s="72"/>
      <c r="D109" s="72"/>
      <c r="E109" s="71" t="s">
        <v>19</v>
      </c>
      <c r="F109" s="71"/>
      <c r="G109" s="72"/>
      <c r="H109" s="72"/>
      <c r="I109" s="72"/>
      <c r="J109" s="72"/>
      <c r="K109" s="72"/>
      <c r="L109" s="72"/>
      <c r="M109" s="72"/>
      <c r="N109" s="73" t="s">
        <v>27</v>
      </c>
      <c r="O109" s="73"/>
      <c r="P109" s="72"/>
      <c r="Q109" s="72"/>
      <c r="R109" s="72"/>
      <c r="S109" s="72"/>
      <c r="T109" s="72"/>
      <c r="U109" s="73" t="s">
        <v>36</v>
      </c>
      <c r="V109" s="73"/>
      <c r="W109" s="72"/>
      <c r="X109" s="72"/>
      <c r="Y109" s="72"/>
      <c r="Z109" s="72"/>
      <c r="AA109" s="72"/>
      <c r="AB109" s="73" t="s">
        <v>42</v>
      </c>
      <c r="AC109" s="71"/>
      <c r="AD109" s="71"/>
      <c r="AE109" s="71"/>
      <c r="AF109" s="73" t="s">
        <v>81</v>
      </c>
      <c r="AG109" s="71"/>
      <c r="AH109" s="71"/>
      <c r="AI109" s="71"/>
      <c r="AJ109" s="71"/>
      <c r="AK109" s="72"/>
      <c r="AL109" s="72"/>
      <c r="AM109" s="73" t="s">
        <v>45</v>
      </c>
      <c r="AN109" s="72"/>
      <c r="AO109" s="72"/>
      <c r="AP109" s="72"/>
      <c r="AQ109" s="72"/>
      <c r="AR109" s="72"/>
      <c r="AS109" s="73" t="s">
        <v>50</v>
      </c>
      <c r="AT109" s="72"/>
      <c r="AU109" s="72"/>
      <c r="AV109" s="72"/>
      <c r="AW109" s="72"/>
      <c r="AX109" s="72"/>
      <c r="AY109" s="72"/>
      <c r="AZ109" s="73" t="s">
        <v>55</v>
      </c>
      <c r="BA109" s="74" t="s">
        <v>70</v>
      </c>
      <c r="BB109" s="74"/>
      <c r="BC109" s="72"/>
      <c r="BD109" s="72"/>
      <c r="BE109" s="72"/>
      <c r="BF109" s="56"/>
    </row>
    <row r="110" spans="2:58" s="42" customFormat="1" hidden="1" x14ac:dyDescent="0.3">
      <c r="B110" s="55"/>
      <c r="C110" s="72"/>
      <c r="D110" s="72"/>
      <c r="E110" s="71"/>
      <c r="F110" s="71"/>
      <c r="G110" s="72"/>
      <c r="H110" s="72"/>
      <c r="I110" s="72"/>
      <c r="J110" s="72"/>
      <c r="K110" s="72"/>
      <c r="L110" s="72"/>
      <c r="M110" s="72"/>
      <c r="N110" s="73"/>
      <c r="O110" s="73"/>
      <c r="P110" s="72"/>
      <c r="Q110" s="72"/>
      <c r="R110" s="72"/>
      <c r="S110" s="72"/>
      <c r="T110" s="72"/>
      <c r="U110" s="73"/>
      <c r="V110" s="73"/>
      <c r="W110" s="72"/>
      <c r="X110" s="72"/>
      <c r="Y110" s="72"/>
      <c r="Z110" s="72"/>
      <c r="AA110" s="72"/>
      <c r="AB110" s="73"/>
      <c r="AC110" s="71"/>
      <c r="AD110" s="71"/>
      <c r="AE110" s="71"/>
      <c r="AF110" s="73"/>
      <c r="AG110" s="71"/>
      <c r="AH110" s="72"/>
      <c r="AI110" s="71"/>
      <c r="AJ110" s="71"/>
      <c r="AK110" s="72"/>
      <c r="AL110" s="72"/>
      <c r="AM110" s="73"/>
      <c r="AN110" s="72"/>
      <c r="AO110" s="72"/>
      <c r="AP110" s="72"/>
      <c r="AQ110" s="72"/>
      <c r="AR110" s="72"/>
      <c r="AS110" s="73"/>
      <c r="AT110" s="72"/>
      <c r="AU110" s="72"/>
      <c r="AV110" s="72"/>
      <c r="AW110" s="72"/>
      <c r="AX110" s="72"/>
      <c r="AY110" s="72"/>
      <c r="AZ110" s="73"/>
      <c r="BA110" s="74"/>
      <c r="BB110" s="74"/>
      <c r="BC110" s="72"/>
      <c r="BD110" s="72"/>
      <c r="BE110" s="72"/>
      <c r="BF110" s="56"/>
    </row>
    <row r="111" spans="2:58" s="42" customFormat="1" hidden="1" x14ac:dyDescent="0.3">
      <c r="B111" s="55"/>
      <c r="C111" s="72"/>
      <c r="D111" s="72"/>
      <c r="E111" s="72"/>
      <c r="F111" s="71"/>
      <c r="G111" s="71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56"/>
    </row>
    <row r="112" spans="2:58" s="42" customFormat="1" hidden="1" x14ac:dyDescent="0.3">
      <c r="B112" s="55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56"/>
    </row>
    <row r="113" spans="2:58" s="42" customFormat="1" hidden="1" x14ac:dyDescent="0.3">
      <c r="B113" s="67" t="s">
        <v>14</v>
      </c>
      <c r="C113" s="71" t="s">
        <v>15</v>
      </c>
      <c r="D113" s="71" t="s">
        <v>18</v>
      </c>
      <c r="E113" s="71" t="s">
        <v>20</v>
      </c>
      <c r="F113" s="71" t="s">
        <v>21</v>
      </c>
      <c r="G113" s="71" t="s">
        <v>22</v>
      </c>
      <c r="H113" s="71" t="s">
        <v>23</v>
      </c>
      <c r="I113" s="71" t="s">
        <v>24</v>
      </c>
      <c r="J113" s="72"/>
      <c r="K113" s="72"/>
      <c r="L113" s="72"/>
      <c r="M113" s="71" t="s">
        <v>28</v>
      </c>
      <c r="N113" s="71" t="s">
        <v>30</v>
      </c>
      <c r="O113" s="71" t="s">
        <v>34</v>
      </c>
      <c r="P113" s="71" t="s">
        <v>35</v>
      </c>
      <c r="Q113" s="72"/>
      <c r="R113" s="72"/>
      <c r="S113" s="72"/>
      <c r="T113" s="71" t="s">
        <v>28</v>
      </c>
      <c r="U113" s="71" t="s">
        <v>30</v>
      </c>
      <c r="V113" s="71" t="s">
        <v>34</v>
      </c>
      <c r="W113" s="71" t="s">
        <v>38</v>
      </c>
      <c r="X113" s="72"/>
      <c r="Y113" s="72"/>
      <c r="Z113" s="72"/>
      <c r="AA113" s="71" t="s">
        <v>46</v>
      </c>
      <c r="AB113" s="71" t="s">
        <v>43</v>
      </c>
      <c r="AC113" s="71" t="s">
        <v>44</v>
      </c>
      <c r="AD113" s="71"/>
      <c r="AE113" s="71" t="s">
        <v>83</v>
      </c>
      <c r="AF113" s="71" t="s">
        <v>84</v>
      </c>
      <c r="AG113" s="71" t="s">
        <v>43</v>
      </c>
      <c r="AH113" s="71" t="s">
        <v>44</v>
      </c>
      <c r="AI113" s="71"/>
      <c r="AJ113" s="71"/>
      <c r="AK113" s="72"/>
      <c r="AL113" s="71" t="s">
        <v>47</v>
      </c>
      <c r="AM113" s="71" t="s">
        <v>48</v>
      </c>
      <c r="AN113" s="71" t="s">
        <v>49</v>
      </c>
      <c r="AO113" s="72"/>
      <c r="AP113" s="72"/>
      <c r="AQ113" s="72"/>
      <c r="AR113" s="71" t="s">
        <v>51</v>
      </c>
      <c r="AS113" s="71" t="s">
        <v>52</v>
      </c>
      <c r="AT113" s="71" t="s">
        <v>53</v>
      </c>
      <c r="AU113" s="72"/>
      <c r="AV113" s="72"/>
      <c r="AW113" s="72"/>
      <c r="AX113" s="71" t="s">
        <v>61</v>
      </c>
      <c r="AY113" s="71" t="s">
        <v>62</v>
      </c>
      <c r="AZ113" s="71" t="s">
        <v>63</v>
      </c>
      <c r="BA113" s="71" t="s">
        <v>64</v>
      </c>
      <c r="BB113" s="72" t="s">
        <v>57</v>
      </c>
      <c r="BC113" s="72" t="s">
        <v>60</v>
      </c>
      <c r="BD113" s="72"/>
      <c r="BE113" s="72"/>
      <c r="BF113" s="56"/>
    </row>
    <row r="114" spans="2:58" s="42" customFormat="1" hidden="1" x14ac:dyDescent="0.3">
      <c r="B114" s="55">
        <v>0</v>
      </c>
      <c r="C114" s="72">
        <f t="shared" ref="C114:C177" si="0">Fstart*10^(Step*B114)</f>
        <v>100</v>
      </c>
      <c r="D114" s="72" t="str">
        <f>COMPLEX(0,2*PI()*C114,"j")</f>
        <v>628.318530717959j</v>
      </c>
      <c r="E114" s="72">
        <f t="shared" ref="E114:E177" si="1">(IMPRODUCT(D114,D114))/wn^2 + 1</f>
        <v>0.99999983999999997</v>
      </c>
      <c r="F114" s="72" t="str">
        <f t="shared" ref="F114:F177" si="2">IMDIV(D114,wn*Qn)</f>
        <v>-0.000628318530717959j</v>
      </c>
      <c r="G114" s="72" t="str">
        <f t="shared" ref="G114:G177" si="3">IMSUM(E114,F114)</f>
        <v>0.99999984-0.000628318530717959j</v>
      </c>
      <c r="H114" s="72">
        <f t="shared" ref="H114:H177" si="4">20*LOG(IMABS(G114),10)</f>
        <v>3.2478364858347952E-7</v>
      </c>
      <c r="I114" s="72">
        <f t="shared" ref="I114:I177" si="5">(IMARGUMENT(G114)*(180/PI()))</f>
        <v>-3.6000001022589684E-2</v>
      </c>
      <c r="J114" s="72"/>
      <c r="K114" s="72"/>
      <c r="L114" s="72"/>
      <c r="M114" s="72">
        <f t="shared" ref="M114:M177" si="6">Vin/Ro</f>
        <v>21.81818181818182</v>
      </c>
      <c r="N114" s="72" t="str">
        <f t="shared" ref="N114:N177" si="7">IMSUM(1,IMDIV(D114,wz))</f>
        <v>1+0.0152191314510504j</v>
      </c>
      <c r="O114" s="72" t="str">
        <f t="shared" ref="O114:O177" si="8">IMSUM((IMPRODUCT(D114,D114))/wo^2 + 1, IMDIV(D114,Qp*wo))</f>
        <v>0.999971338668819+0.00188495559215388j</v>
      </c>
      <c r="P114" s="72" t="str">
        <f>IMPRODUCT(M114,IMDIV(N114,O114))</f>
        <v>21.8193555868735+0.290933599327399j</v>
      </c>
      <c r="Q114" s="72"/>
      <c r="R114" s="72"/>
      <c r="S114" s="72"/>
      <c r="T114" s="72">
        <f t="shared" ref="T114:T177" si="9">Vin</f>
        <v>24</v>
      </c>
      <c r="U114" s="72" t="str">
        <f t="shared" ref="U114:U177" si="10">IMSUM(1,IMDIV(D114,wesr))</f>
        <v>1+0.0000138230076757951j</v>
      </c>
      <c r="V114" s="72" t="str">
        <f t="shared" ref="V114:V177" si="11">IMSUM((IMPRODUCT(D114,D114))/wo^2 + 1, IMDIV(D114,Qp*wo))</f>
        <v>0.999971338668819+0.00188495559215388j</v>
      </c>
      <c r="W114" s="72" t="str">
        <f>IMPRODUCT(T114,IMDIV(U114,V114))</f>
        <v>24.0006032366244-0.0449096062708212j</v>
      </c>
      <c r="X114" s="72"/>
      <c r="Y114" s="72"/>
      <c r="Z114" s="72"/>
      <c r="AA114" s="72" t="str">
        <f t="shared" ref="AA114:AA177" si="12">IMDIV(gm_EA*10^-6, IMSUM(IMPRODUCT(D114,CCOMP_P*0.000000000001),IMDIV(1,IMSUM(RCOMP*10^3,IMDIV(1,IMPRODUCT(D114,CCOMP*10^-9))))))</f>
        <v>1.9999999996-318.30988615196j</v>
      </c>
      <c r="AB114" s="72">
        <f t="shared" ref="AB114:AB177" si="13">20*LOG(IMABS(AA114),10)</f>
        <v>50.057173994453656</v>
      </c>
      <c r="AC114" s="72">
        <f t="shared" ref="AC114:AC177" si="14">(IMARGUMENT(AA114)*(180/PI()))</f>
        <v>-89.640004737333911</v>
      </c>
      <c r="AD114" s="72"/>
      <c r="AE114" s="72" t="str">
        <f t="shared" ref="AE114:AE177" si="15">IMDIV(Rfb_upper*1000,IMSUM(IMPRODUCT(D114,Rfb_upper*1000,Cff*0.000000000001),1))</f>
        <v>62500-2.45436926061702E-06j</v>
      </c>
      <c r="AF114" s="72" t="str">
        <f t="shared" ref="AF114:AF177" si="16">IMDIV(Rfb_lower*1000,IMSUM(AE114,Rfb_lower*1000))</f>
        <v>0.242424242424242+7.21210434708399E-12j</v>
      </c>
      <c r="AG114" s="72">
        <f>20*LOG(IMABS(AF114),10)</f>
        <v>-12.308479057718891</v>
      </c>
      <c r="AH114" s="72">
        <f>(IMARGUMENT(AF114)*(180/PI()))</f>
        <v>1.7045454545454537E-9</v>
      </c>
      <c r="AI114" s="72"/>
      <c r="AJ114" s="72"/>
      <c r="AK114" s="72"/>
      <c r="AL114" s="72" t="str">
        <f t="shared" ref="AL114:AL177" si="17">IMPRODUCT(Fm,Rcsa,P114,G114)</f>
        <v>1.4973655821521+0.0190245002483277j</v>
      </c>
      <c r="AM114" s="72">
        <f>20*LOG(IMABS(AL114),10)</f>
        <v>3.5072579310728895</v>
      </c>
      <c r="AN114" s="72">
        <f>(IMARGUMENT(AL114)*(180/PI()))</f>
        <v>0.72792171657442728</v>
      </c>
      <c r="AO114" s="72"/>
      <c r="AP114" s="72"/>
      <c r="AQ114" s="72"/>
      <c r="AR114" s="72" t="str">
        <f t="shared" ref="AR114:AR177" si="18">IMPRODUCT(AF114,Fm,W114,AA114)</f>
        <v>9.3457642587993-2118.28575129739j</v>
      </c>
      <c r="AS114" s="72">
        <f>20*LOG(IMABS(AR114),10)</f>
        <v>66.519775434423792</v>
      </c>
      <c r="AT114" s="72">
        <f>(IMARGUMENT(AR114)*(180/PI()))</f>
        <v>-89.747215703221087</v>
      </c>
      <c r="AU114" s="72"/>
      <c r="AV114" s="72"/>
      <c r="AW114" s="72"/>
      <c r="AX114" s="72" t="str">
        <f>IMDIV(AR114,IMSUM(1,AL114))</f>
        <v>-2.71909615714912-848.187400751511j</v>
      </c>
      <c r="AY114" s="72">
        <f>20*LOG(IMABS(AX114),10)</f>
        <v>58.569880972559723</v>
      </c>
      <c r="AZ114" s="72">
        <f>(IMARGUMENT(AX114)*(180/PI()))</f>
        <v>-90.183676626258787</v>
      </c>
      <c r="BA114" s="72">
        <f t="shared" ref="BA114:BA177" si="19">(IMARGUMENT(IMPRODUCT(-1,AX114))*(180/PI()))</f>
        <v>89.816323373741199</v>
      </c>
      <c r="BB114" s="72">
        <f>0-AY114</f>
        <v>-58.569880972559723</v>
      </c>
      <c r="BC114" s="72">
        <f>-BA114</f>
        <v>-89.816323373741199</v>
      </c>
      <c r="BD114" s="72"/>
      <c r="BE114" s="72"/>
      <c r="BF114" s="56"/>
    </row>
    <row r="115" spans="2:58" s="42" customFormat="1" hidden="1" x14ac:dyDescent="0.3">
      <c r="B115" s="55">
        <v>1</v>
      </c>
      <c r="C115" s="72">
        <f t="shared" si="0"/>
        <v>104.71285480508996</v>
      </c>
      <c r="D115" s="72" t="str">
        <f t="shared" ref="D115:D178" si="20">COMPLEX(0,2*PI()*C115,"j")</f>
        <v>657.930270784171j</v>
      </c>
      <c r="E115" s="72">
        <f t="shared" si="1"/>
        <v>0.99999982456348857</v>
      </c>
      <c r="F115" s="72" t="str">
        <f t="shared" si="2"/>
        <v>-0.000657930270784171j</v>
      </c>
      <c r="G115" s="72" t="str">
        <f t="shared" si="3"/>
        <v>0.999999824563489-0.000657930270784171j</v>
      </c>
      <c r="H115" s="72">
        <f t="shared" si="4"/>
        <v>3.5611820318330749E-7</v>
      </c>
      <c r="I115" s="72">
        <f t="shared" si="5"/>
        <v>-3.7696628903922384E-2</v>
      </c>
      <c r="J115" s="72"/>
      <c r="K115" s="72"/>
      <c r="L115" s="72"/>
      <c r="M115" s="72">
        <f t="shared" si="6"/>
        <v>21.81818181818182</v>
      </c>
      <c r="N115" s="72" t="str">
        <f t="shared" si="7"/>
        <v>1+0.0159363870189342j</v>
      </c>
      <c r="O115" s="72" t="str">
        <f t="shared" si="8"/>
        <v>0.999968573475288+0.00197379081235251j</v>
      </c>
      <c r="P115" s="72" t="str">
        <f t="shared" ref="P115:P178" si="21">IMPRODUCT(M115,IMDIV(N115,O115))</f>
        <v>21.8194688347401+0.304645496336817j</v>
      </c>
      <c r="Q115" s="72"/>
      <c r="R115" s="72"/>
      <c r="S115" s="72"/>
      <c r="T115" s="72">
        <f t="shared" si="9"/>
        <v>24</v>
      </c>
      <c r="U115" s="72" t="str">
        <f t="shared" si="10"/>
        <v>1+0.0000144744659572518j</v>
      </c>
      <c r="V115" s="72" t="str">
        <f t="shared" si="11"/>
        <v>0.999968573475288+0.00197379081235251j</v>
      </c>
      <c r="W115" s="72" t="str">
        <f t="shared" ref="W115:W178" si="22">IMPRODUCT(T115,IMDIV(U115,V115))</f>
        <v>24.0006614371514-0.0470263757276174j</v>
      </c>
      <c r="X115" s="72"/>
      <c r="Y115" s="72"/>
      <c r="Z115" s="72"/>
      <c r="AA115" s="72" t="str">
        <f t="shared" si="12"/>
        <v>1.9999999996-303.983581332451j</v>
      </c>
      <c r="AB115" s="72">
        <f t="shared" si="13"/>
        <v>49.657190535205729</v>
      </c>
      <c r="AC115" s="72">
        <f t="shared" si="14"/>
        <v>-89.623039161872697</v>
      </c>
      <c r="AD115" s="72"/>
      <c r="AE115" s="72" t="str">
        <f t="shared" si="15"/>
        <v>62500-2.57004012025067E-06j</v>
      </c>
      <c r="AF115" s="72" t="str">
        <f t="shared" si="16"/>
        <v>0.242424242424242+7.55200035335367E-12j</v>
      </c>
      <c r="AG115" s="72">
        <f t="shared" ref="AG115:AG178" si="23">20*LOG(IMABS(AF115),10)</f>
        <v>-12.308479057718891</v>
      </c>
      <c r="AH115" s="72">
        <f t="shared" ref="AH115:AH178" si="24">(IMARGUMENT(AF115)*(180/PI()))</f>
        <v>1.7848782069049491E-9</v>
      </c>
      <c r="AI115" s="72"/>
      <c r="AJ115" s="72"/>
      <c r="AK115" s="72"/>
      <c r="AL115" s="72" t="str">
        <f t="shared" si="17"/>
        <v>1.49737454097801+0.0199211343580981j</v>
      </c>
      <c r="AM115" s="72">
        <f t="shared" ref="AM115:AM178" si="25">20*LOG(IMABS(AL115),10)</f>
        <v>3.5073775183169875</v>
      </c>
      <c r="AN115" s="72">
        <f t="shared" ref="AN115:AN178" si="26">(IMARGUMENT(AL115)*(180/PI()))</f>
        <v>0.76222051081048026</v>
      </c>
      <c r="AO115" s="72"/>
      <c r="AP115" s="72"/>
      <c r="AQ115" s="72"/>
      <c r="AR115" s="72" t="str">
        <f t="shared" si="18"/>
        <v>9.34577589024676-2022.95438780255j</v>
      </c>
      <c r="AS115" s="72">
        <f t="shared" ref="AS115:AS178" si="27">20*LOG(IMABS(AR115),10)</f>
        <v>66.119814505240726</v>
      </c>
      <c r="AT115" s="72">
        <f t="shared" ref="AT115:AT178" si="28">(IMARGUMENT(AR115)*(180/PI()))</f>
        <v>-89.735303124727096</v>
      </c>
      <c r="AU115" s="72"/>
      <c r="AV115" s="72"/>
      <c r="AW115" s="72"/>
      <c r="AX115" s="72" t="str">
        <f t="shared" ref="AX115:AX178" si="29">IMDIV(AR115,IMSUM(1,AL115))</f>
        <v>-2.71907835462986-810.010748281721j</v>
      </c>
      <c r="AY115" s="72">
        <f t="shared" ref="AY115:AY178" si="30">20*LOG(IMABS(AX115),10)</f>
        <v>58.169864571800083</v>
      </c>
      <c r="AZ115" s="72">
        <f t="shared" ref="AZ115:AZ178" si="31">(IMARGUMENT(AX115)*(180/PI()))</f>
        <v>-90.192332174660834</v>
      </c>
      <c r="BA115" s="72">
        <f t="shared" si="19"/>
        <v>89.807667825339166</v>
      </c>
      <c r="BB115" s="72">
        <f t="shared" ref="BB115:BB178" si="32">0-AY115</f>
        <v>-58.169864571800083</v>
      </c>
      <c r="BC115" s="72">
        <f t="shared" ref="BC115:BC178" si="33">-BA115</f>
        <v>-89.807667825339166</v>
      </c>
      <c r="BD115" s="72"/>
      <c r="BE115" s="72"/>
      <c r="BF115" s="56"/>
    </row>
    <row r="116" spans="2:58" s="42" customFormat="1" hidden="1" x14ac:dyDescent="0.3">
      <c r="B116" s="55">
        <v>2</v>
      </c>
      <c r="C116" s="72">
        <f t="shared" si="0"/>
        <v>109.64781961431851</v>
      </c>
      <c r="D116" s="72" t="str">
        <f t="shared" si="20"/>
        <v>688.937569164964j</v>
      </c>
      <c r="E116" s="72">
        <f t="shared" si="1"/>
        <v>0.99999980763769047</v>
      </c>
      <c r="F116" s="72" t="str">
        <f t="shared" si="2"/>
        <v>-0.000688937569164964j</v>
      </c>
      <c r="G116" s="72" t="str">
        <f t="shared" si="3"/>
        <v>0.99999980763769-0.000688937569164964j</v>
      </c>
      <c r="H116" s="72">
        <f t="shared" si="4"/>
        <v>3.9047585085347486E-7</v>
      </c>
      <c r="I116" s="72">
        <f t="shared" si="5"/>
        <v>-3.947321640919034E-2</v>
      </c>
      <c r="J116" s="72"/>
      <c r="K116" s="72"/>
      <c r="L116" s="72"/>
      <c r="M116" s="72">
        <f t="shared" si="6"/>
        <v>21.81818181818182</v>
      </c>
      <c r="N116" s="72" t="str">
        <f t="shared" si="7"/>
        <v>1+0.0166874458003138j</v>
      </c>
      <c r="O116" s="72" t="str">
        <f t="shared" si="8"/>
        <v>0.999965541500873+0.00206681270749489j</v>
      </c>
      <c r="P116" s="72" t="str">
        <f t="shared" si="21"/>
        <v>21.8195930095235+0.319003706836804j</v>
      </c>
      <c r="Q116" s="72"/>
      <c r="R116" s="72"/>
      <c r="S116" s="72"/>
      <c r="T116" s="72">
        <f t="shared" si="9"/>
        <v>24</v>
      </c>
      <c r="U116" s="72" t="str">
        <f t="shared" si="10"/>
        <v>1+0.0000151566265216292j</v>
      </c>
      <c r="V116" s="72" t="str">
        <f t="shared" si="11"/>
        <v>0.999965541500873+0.00206681270749489j</v>
      </c>
      <c r="W116" s="72" t="str">
        <f t="shared" si="22"/>
        <v>24.0007252530324-0.0492429417434069j</v>
      </c>
      <c r="X116" s="72"/>
      <c r="Y116" s="72"/>
      <c r="Z116" s="72"/>
      <c r="AA116" s="72" t="str">
        <f t="shared" si="12"/>
        <v>1.9999999996-290.302066444733j</v>
      </c>
      <c r="AB116" s="72">
        <f t="shared" si="13"/>
        <v>49.257208671707211</v>
      </c>
      <c r="AC116" s="72">
        <f t="shared" si="14"/>
        <v>-89.605274094372888</v>
      </c>
      <c r="AD116" s="72"/>
      <c r="AE116" s="72" t="str">
        <f t="shared" si="15"/>
        <v>62500-2.69116237955064E-06j</v>
      </c>
      <c r="AF116" s="72" t="str">
        <f t="shared" si="16"/>
        <v>0.242424242424242+7.9079151648871E-12j</v>
      </c>
      <c r="AG116" s="72">
        <f t="shared" si="23"/>
        <v>-12.308479057718891</v>
      </c>
      <c r="AH116" s="72">
        <f t="shared" si="24"/>
        <v>1.8689969252440703E-9</v>
      </c>
      <c r="AI116" s="72"/>
      <c r="AJ116" s="72"/>
      <c r="AK116" s="72"/>
      <c r="AL116" s="72" t="str">
        <f t="shared" si="17"/>
        <v>1.49738436420701+0.020860031018662j</v>
      </c>
      <c r="AM116" s="72">
        <f t="shared" si="25"/>
        <v>3.5075086406892426</v>
      </c>
      <c r="AN116" s="72">
        <f t="shared" si="26"/>
        <v>0.7981347058403151</v>
      </c>
      <c r="AO116" s="72"/>
      <c r="AP116" s="72"/>
      <c r="AQ116" s="72"/>
      <c r="AR116" s="72" t="str">
        <f t="shared" si="18"/>
        <v>9.34578864384971-1931.91398183458j</v>
      </c>
      <c r="AS116" s="72">
        <f t="shared" si="27"/>
        <v>65.719857345525114</v>
      </c>
      <c r="AT116" s="72">
        <f t="shared" si="28"/>
        <v>-89.72282923902462</v>
      </c>
      <c r="AU116" s="72"/>
      <c r="AV116" s="72"/>
      <c r="AW116" s="72"/>
      <c r="AX116" s="72" t="str">
        <f t="shared" si="29"/>
        <v>-2.71905883486559-773.552237240967j</v>
      </c>
      <c r="AY116" s="72">
        <f t="shared" si="30"/>
        <v>57.769846588938861</v>
      </c>
      <c r="AZ116" s="72">
        <f t="shared" si="31"/>
        <v>-90.201395518453879</v>
      </c>
      <c r="BA116" s="72">
        <f t="shared" si="19"/>
        <v>89.798604481546121</v>
      </c>
      <c r="BB116" s="72">
        <f t="shared" si="32"/>
        <v>-57.769846588938861</v>
      </c>
      <c r="BC116" s="72">
        <f t="shared" si="33"/>
        <v>-89.798604481546121</v>
      </c>
      <c r="BD116" s="72"/>
      <c r="BE116" s="72"/>
      <c r="BF116" s="56"/>
    </row>
    <row r="117" spans="2:58" s="42" customFormat="1" hidden="1" x14ac:dyDescent="0.3">
      <c r="B117" s="55">
        <v>3</v>
      </c>
      <c r="C117" s="72">
        <f t="shared" si="0"/>
        <v>114.81536214968828</v>
      </c>
      <c r="D117" s="72" t="str">
        <f t="shared" si="20"/>
        <v>721.406196497425j</v>
      </c>
      <c r="E117" s="72">
        <f t="shared" si="1"/>
        <v>0.99999978907892184</v>
      </c>
      <c r="F117" s="72" t="str">
        <f t="shared" si="2"/>
        <v>-0.000721406196497425j</v>
      </c>
      <c r="G117" s="72" t="str">
        <f t="shared" si="3"/>
        <v>0.999999789078922-0.000721406196497425j</v>
      </c>
      <c r="H117" s="72">
        <f t="shared" si="4"/>
        <v>4.2814827552985264E-7</v>
      </c>
      <c r="I117" s="72">
        <f t="shared" si="5"/>
        <v>-4.1333531921639757E-2</v>
      </c>
      <c r="J117" s="72"/>
      <c r="K117" s="72"/>
      <c r="L117" s="72"/>
      <c r="M117" s="72">
        <f t="shared" si="6"/>
        <v>21.81818181818182</v>
      </c>
      <c r="N117" s="72" t="str">
        <f t="shared" si="7"/>
        <v>1+0.0174739008915606j</v>
      </c>
      <c r="O117" s="72" t="str">
        <f t="shared" si="8"/>
        <v>0.999962217007035+0.00216421858949227j</v>
      </c>
      <c r="P117" s="72" t="str">
        <f t="shared" si="21"/>
        <v>21.8197291656286+0.334038704229031j</v>
      </c>
      <c r="Q117" s="72"/>
      <c r="R117" s="72"/>
      <c r="S117" s="72"/>
      <c r="T117" s="72">
        <f t="shared" si="9"/>
        <v>24</v>
      </c>
      <c r="U117" s="72" t="str">
        <f t="shared" si="10"/>
        <v>1+0.0000158709363229433j</v>
      </c>
      <c r="V117" s="72" t="str">
        <f t="shared" si="11"/>
        <v>0.999962217007035+0.00216421858949227j</v>
      </c>
      <c r="W117" s="72" t="str">
        <f t="shared" si="22"/>
        <v>24.0007952260817-0.0515640129618718j</v>
      </c>
      <c r="X117" s="72"/>
      <c r="Y117" s="72"/>
      <c r="Z117" s="72"/>
      <c r="AA117" s="72" t="str">
        <f t="shared" si="12"/>
        <v>1.9999999996-277.236321161424j</v>
      </c>
      <c r="AB117" s="72">
        <f t="shared" si="13"/>
        <v>48.857228557898694</v>
      </c>
      <c r="AC117" s="72">
        <f t="shared" si="14"/>
        <v>-89.586671866438934</v>
      </c>
      <c r="AD117" s="72"/>
      <c r="AE117" s="72" t="str">
        <f t="shared" si="15"/>
        <v>62500-2.81799295506806E-06j</v>
      </c>
      <c r="AF117" s="72" t="str">
        <f t="shared" si="16"/>
        <v>0.242424242424242+8.2806037247179E-12j</v>
      </c>
      <c r="AG117" s="72">
        <f t="shared" si="23"/>
        <v>-12.308479057718891</v>
      </c>
      <c r="AH117" s="72">
        <f t="shared" si="24"/>
        <v>1.9570800366424145E-9</v>
      </c>
      <c r="AI117" s="72"/>
      <c r="AJ117" s="72"/>
      <c r="AK117" s="72"/>
      <c r="AL117" s="72" t="str">
        <f t="shared" si="17"/>
        <v>1.49739513524968+0.0218431828156298j</v>
      </c>
      <c r="AM117" s="72">
        <f t="shared" si="25"/>
        <v>3.5076524105860791</v>
      </c>
      <c r="AN117" s="72">
        <f t="shared" si="26"/>
        <v>0.83574027741902301</v>
      </c>
      <c r="AO117" s="72"/>
      <c r="AP117" s="72"/>
      <c r="AQ117" s="72"/>
      <c r="AR117" s="72" t="str">
        <f t="shared" si="18"/>
        <v>9.34580262786648-1844.97142449359j</v>
      </c>
      <c r="AS117" s="72">
        <f t="shared" si="27"/>
        <v>65.319904318945575</v>
      </c>
      <c r="AT117" s="72">
        <f t="shared" si="28"/>
        <v>-89.709767609604725</v>
      </c>
      <c r="AU117" s="72"/>
      <c r="AV117" s="72"/>
      <c r="AW117" s="72"/>
      <c r="AX117" s="72" t="str">
        <f t="shared" si="29"/>
        <v>-2.71903743224246-738.734534243988j</v>
      </c>
      <c r="AY117" s="72">
        <f t="shared" si="30"/>
        <v>57.369826871381136</v>
      </c>
      <c r="AZ117" s="72">
        <f t="shared" si="31"/>
        <v>-90.21088585747647</v>
      </c>
      <c r="BA117" s="72">
        <f t="shared" si="19"/>
        <v>89.78911414252353</v>
      </c>
      <c r="BB117" s="72">
        <f t="shared" si="32"/>
        <v>-57.369826871381136</v>
      </c>
      <c r="BC117" s="72">
        <f t="shared" si="33"/>
        <v>-89.78911414252353</v>
      </c>
      <c r="BD117" s="72"/>
      <c r="BE117" s="72"/>
      <c r="BF117" s="56"/>
    </row>
    <row r="118" spans="2:58" s="42" customFormat="1" hidden="1" x14ac:dyDescent="0.3">
      <c r="B118" s="55">
        <v>4</v>
      </c>
      <c r="C118" s="72">
        <f t="shared" si="0"/>
        <v>120.2264434617413</v>
      </c>
      <c r="D118" s="72" t="str">
        <f t="shared" si="20"/>
        <v>755.40502309327j</v>
      </c>
      <c r="E118" s="72">
        <f t="shared" si="1"/>
        <v>0.9999997687296367</v>
      </c>
      <c r="F118" s="72" t="str">
        <f t="shared" si="2"/>
        <v>-0.00075540502309327j</v>
      </c>
      <c r="G118" s="72" t="str">
        <f t="shared" si="3"/>
        <v>0.999999768729637-0.00075540502309327j</v>
      </c>
      <c r="H118" s="72">
        <f t="shared" si="4"/>
        <v>4.6945526935514542E-7</v>
      </c>
      <c r="I118" s="72">
        <f t="shared" si="5"/>
        <v>-4.3281521423283821E-2</v>
      </c>
      <c r="J118" s="72"/>
      <c r="K118" s="72"/>
      <c r="L118" s="72"/>
      <c r="M118" s="72">
        <f t="shared" si="6"/>
        <v>21.81818181818182</v>
      </c>
      <c r="N118" s="72" t="str">
        <f t="shared" si="7"/>
        <v>1+0.0182974204693652j</v>
      </c>
      <c r="O118" s="72" t="str">
        <f t="shared" si="8"/>
        <v>0.999958571772029+0.00226621506927981j</v>
      </c>
      <c r="P118" s="72" t="str">
        <f t="shared" si="21"/>
        <v>21.819878459227+0.34978240009519j</v>
      </c>
      <c r="Q118" s="72"/>
      <c r="R118" s="72"/>
      <c r="S118" s="72"/>
      <c r="T118" s="72">
        <f t="shared" si="9"/>
        <v>24</v>
      </c>
      <c r="U118" s="72" t="str">
        <f t="shared" si="10"/>
        <v>1+0.0000166189105080519j</v>
      </c>
      <c r="V118" s="72" t="str">
        <f t="shared" si="11"/>
        <v>0.999958571772029+0.00226621506927981j</v>
      </c>
      <c r="W118" s="72" t="str">
        <f t="shared" si="22"/>
        <v>24.0008719503982-0.0539945207349682j</v>
      </c>
      <c r="X118" s="72"/>
      <c r="Y118" s="72"/>
      <c r="Z118" s="72"/>
      <c r="AA118" s="72" t="str">
        <f t="shared" si="12"/>
        <v>1.9999999996-264.758631285018j</v>
      </c>
      <c r="AB118" s="72">
        <f t="shared" si="13"/>
        <v>48.457250362569361</v>
      </c>
      <c r="AC118" s="72">
        <f t="shared" si="14"/>
        <v>-89.56719303597437</v>
      </c>
      <c r="AD118" s="72"/>
      <c r="AE118" s="72" t="str">
        <f t="shared" si="15"/>
        <v>62500-2.95080087145809E-06j</v>
      </c>
      <c r="AF118" s="72" t="str">
        <f t="shared" si="16"/>
        <v>0.242424242424242+8.67085655524875E-12j</v>
      </c>
      <c r="AG118" s="72">
        <f t="shared" si="23"/>
        <v>-12.308479057718891</v>
      </c>
      <c r="AH118" s="72">
        <f t="shared" si="24"/>
        <v>2.0493143771887786E-9</v>
      </c>
      <c r="AI118" s="72"/>
      <c r="AJ118" s="72"/>
      <c r="AK118" s="72"/>
      <c r="AL118" s="72" t="str">
        <f t="shared" si="17"/>
        <v>1.49740694556681+0.0228726763627271j</v>
      </c>
      <c r="AM118" s="72">
        <f t="shared" si="25"/>
        <v>3.507810047626295</v>
      </c>
      <c r="AN118" s="72">
        <f t="shared" si="26"/>
        <v>0.87511675887002882</v>
      </c>
      <c r="AO118" s="72"/>
      <c r="AP118" s="72"/>
      <c r="AQ118" s="72"/>
      <c r="AR118" s="72" t="str">
        <f t="shared" si="18"/>
        <v>9.34581796099913-1761.94229896706j</v>
      </c>
      <c r="AS118" s="72">
        <f t="shared" si="27"/>
        <v>64.919955824256149</v>
      </c>
      <c r="AT118" s="72">
        <f t="shared" si="28"/>
        <v>-89.696090556575285</v>
      </c>
      <c r="AU118" s="72"/>
      <c r="AV118" s="72"/>
      <c r="AW118" s="72"/>
      <c r="AX118" s="72" t="str">
        <f t="shared" si="29"/>
        <v>-2.71901396518099-705.483786280066j</v>
      </c>
      <c r="AY118" s="72">
        <f t="shared" si="30"/>
        <v>56.969805251818649</v>
      </c>
      <c r="AZ118" s="72">
        <f t="shared" si="31"/>
        <v>-90.220823293618594</v>
      </c>
      <c r="BA118" s="72">
        <f t="shared" si="19"/>
        <v>89.779176706381406</v>
      </c>
      <c r="BB118" s="72">
        <f t="shared" si="32"/>
        <v>-56.969805251818649</v>
      </c>
      <c r="BC118" s="72">
        <f t="shared" si="33"/>
        <v>-89.779176706381406</v>
      </c>
      <c r="BD118" s="72"/>
      <c r="BE118" s="72"/>
      <c r="BF118" s="56"/>
    </row>
    <row r="119" spans="2:58" s="42" customFormat="1" hidden="1" x14ac:dyDescent="0.3">
      <c r="B119" s="55">
        <v>5</v>
      </c>
      <c r="C119" s="72">
        <f t="shared" si="0"/>
        <v>125.89254117941672</v>
      </c>
      <c r="D119" s="72" t="str">
        <f t="shared" si="20"/>
        <v>791.006165022012j</v>
      </c>
      <c r="E119" s="72">
        <f t="shared" si="1"/>
        <v>0.99999974641708922</v>
      </c>
      <c r="F119" s="72" t="str">
        <f t="shared" si="2"/>
        <v>-0.000791006165022012j</v>
      </c>
      <c r="G119" s="72" t="str">
        <f t="shared" si="3"/>
        <v>0.999999746417089-0.000791006165022012j</v>
      </c>
      <c r="H119" s="72">
        <f t="shared" si="4"/>
        <v>5.1474748486742358E-7</v>
      </c>
      <c r="I119" s="72">
        <f t="shared" si="5"/>
        <v>-4.5321316864924355E-2</v>
      </c>
      <c r="J119" s="72"/>
      <c r="K119" s="72"/>
      <c r="L119" s="72"/>
      <c r="M119" s="72">
        <f t="shared" si="6"/>
        <v>21.81818181818182</v>
      </c>
      <c r="N119" s="72" t="str">
        <f t="shared" si="7"/>
        <v>1+0.0191597513291632j</v>
      </c>
      <c r="O119" s="72" t="str">
        <f t="shared" si="8"/>
        <v>0.999954574851325+0.00237301849506604j</v>
      </c>
      <c r="P119" s="72" t="str">
        <f t="shared" si="21"/>
        <v>21.8200421580829+0.36626821227458j</v>
      </c>
      <c r="Q119" s="72"/>
      <c r="R119" s="72"/>
      <c r="S119" s="72"/>
      <c r="T119" s="72">
        <f t="shared" si="9"/>
        <v>24</v>
      </c>
      <c r="U119" s="72" t="str">
        <f t="shared" si="10"/>
        <v>1+0.0000174021356304843j</v>
      </c>
      <c r="V119" s="72" t="str">
        <f t="shared" si="11"/>
        <v>0.999954574851325+0.00237301849506604j</v>
      </c>
      <c r="W119" s="72" t="str">
        <f t="shared" si="22"/>
        <v>24.0009560774112-0.0565396297369193j</v>
      </c>
      <c r="X119" s="72"/>
      <c r="Y119" s="72"/>
      <c r="Z119" s="72"/>
      <c r="AA119" s="72" t="str">
        <f t="shared" si="12"/>
        <v>1.9999999996-252.842529962375j</v>
      </c>
      <c r="AB119" s="72">
        <f t="shared" si="13"/>
        <v>48.057274270789463</v>
      </c>
      <c r="AC119" s="72">
        <f t="shared" si="14"/>
        <v>-89.546796303820457</v>
      </c>
      <c r="AD119" s="72"/>
      <c r="AE119" s="72" t="str">
        <f t="shared" si="15"/>
        <v>62500-3.08986783211723E-06j</v>
      </c>
      <c r="AF119" s="72" t="str">
        <f t="shared" si="16"/>
        <v>0.242424242424242+9.07950143505522E-12j</v>
      </c>
      <c r="AG119" s="72">
        <f t="shared" si="23"/>
        <v>-12.308479057718891</v>
      </c>
      <c r="AH119" s="72">
        <f t="shared" si="24"/>
        <v>2.1458955882855125E-9</v>
      </c>
      <c r="AI119" s="72"/>
      <c r="AJ119" s="72"/>
      <c r="AK119" s="72"/>
      <c r="AL119" s="72" t="str">
        <f t="shared" si="17"/>
        <v>1.4974198954467+0.0239506967510498j</v>
      </c>
      <c r="AM119" s="72">
        <f t="shared" si="25"/>
        <v>3.5079828889757687</v>
      </c>
      <c r="AN119" s="72">
        <f t="shared" si="26"/>
        <v>0.91634740533564296</v>
      </c>
      <c r="AO119" s="72"/>
      <c r="AP119" s="72"/>
      <c r="AQ119" s="72"/>
      <c r="AR119" s="72" t="str">
        <f t="shared" si="18"/>
        <v>9.34583477340023-1682.65048935721j</v>
      </c>
      <c r="AS119" s="72">
        <f t="shared" si="27"/>
        <v>64.520012298681038</v>
      </c>
      <c r="AT119" s="72">
        <f t="shared" si="28"/>
        <v>-89.681769098437172</v>
      </c>
      <c r="AU119" s="72"/>
      <c r="AV119" s="72"/>
      <c r="AW119" s="72"/>
      <c r="AX119" s="72" t="str">
        <f t="shared" si="29"/>
        <v>-2.71898823459842-673.72946406098j</v>
      </c>
      <c r="AY119" s="72">
        <f t="shared" si="30"/>
        <v>56.569781546811868</v>
      </c>
      <c r="AZ119" s="72">
        <f t="shared" si="31"/>
        <v>-90.231228872917995</v>
      </c>
      <c r="BA119" s="72">
        <f t="shared" si="19"/>
        <v>89.768771127082005</v>
      </c>
      <c r="BB119" s="72">
        <f t="shared" si="32"/>
        <v>-56.569781546811868</v>
      </c>
      <c r="BC119" s="72">
        <f t="shared" si="33"/>
        <v>-89.768771127082005</v>
      </c>
      <c r="BD119" s="72"/>
      <c r="BE119" s="72"/>
      <c r="BF119" s="56"/>
    </row>
    <row r="120" spans="2:58" s="42" customFormat="1" hidden="1" x14ac:dyDescent="0.3">
      <c r="B120" s="55">
        <v>6</v>
      </c>
      <c r="C120" s="72">
        <f t="shared" si="0"/>
        <v>131.82567385564073</v>
      </c>
      <c r="D120" s="72" t="str">
        <f t="shared" si="20"/>
        <v>828.28513707881j</v>
      </c>
      <c r="E120" s="72">
        <f t="shared" si="1"/>
        <v>0.99999972195186737</v>
      </c>
      <c r="F120" s="72" t="str">
        <f t="shared" si="2"/>
        <v>-0.00082828513707881j</v>
      </c>
      <c r="G120" s="72" t="str">
        <f t="shared" si="3"/>
        <v>0.999999721951867-0.00082828513707881j</v>
      </c>
      <c r="H120" s="72">
        <f t="shared" si="4"/>
        <v>5.6440941669817803E-7</v>
      </c>
      <c r="I120" s="72">
        <f t="shared" si="5"/>
        <v>-4.7457244930647867E-2</v>
      </c>
      <c r="J120" s="72"/>
      <c r="K120" s="72"/>
      <c r="L120" s="72"/>
      <c r="M120" s="72">
        <f t="shared" si="6"/>
        <v>21.81818181818182</v>
      </c>
      <c r="N120" s="72" t="str">
        <f t="shared" si="7"/>
        <v>1+0.0200627225903229j</v>
      </c>
      <c r="O120" s="72" t="str">
        <f t="shared" si="8"/>
        <v>0.999950192314921+0.00248485541123643j</v>
      </c>
      <c r="P120" s="72" t="str">
        <f t="shared" si="21"/>
        <v>21.8202216523294+0.383531136194289j</v>
      </c>
      <c r="Q120" s="72"/>
      <c r="R120" s="72"/>
      <c r="S120" s="72"/>
      <c r="T120" s="72">
        <f t="shared" si="9"/>
        <v>24</v>
      </c>
      <c r="U120" s="72" t="str">
        <f t="shared" si="10"/>
        <v>1+0.0000182222730157338j</v>
      </c>
      <c r="V120" s="72" t="str">
        <f t="shared" si="11"/>
        <v>0.999950192314921+0.00248485541123643j</v>
      </c>
      <c r="W120" s="72" t="str">
        <f t="shared" si="22"/>
        <v>24.0010483214153-0.0592047490959362j</v>
      </c>
      <c r="X120" s="72"/>
      <c r="Y120" s="72"/>
      <c r="Z120" s="72"/>
      <c r="AA120" s="72" t="str">
        <f t="shared" si="12"/>
        <v>1.9999999996-241.462741544971j</v>
      </c>
      <c r="AB120" s="72">
        <f t="shared" si="13"/>
        <v>47.657300485480263</v>
      </c>
      <c r="AC120" s="72">
        <f t="shared" si="14"/>
        <v>-89.525438426500017</v>
      </c>
      <c r="AD120" s="72"/>
      <c r="AE120" s="72" t="str">
        <f t="shared" si="15"/>
        <v>62500-0.0000032354888167141j</v>
      </c>
      <c r="AF120" s="72" t="str">
        <f t="shared" si="16"/>
        <v>0.242424242424242+9.50740515471544E-12j</v>
      </c>
      <c r="AG120" s="72">
        <f t="shared" si="23"/>
        <v>-12.308479057718891</v>
      </c>
      <c r="AH120" s="72">
        <f t="shared" si="24"/>
        <v>2.2470285316302412E-9</v>
      </c>
      <c r="AI120" s="72"/>
      <c r="AJ120" s="72"/>
      <c r="AK120" s="72"/>
      <c r="AL120" s="72" t="str">
        <f t="shared" si="17"/>
        <v>1.49743409485751+0.0250795322106511j</v>
      </c>
      <c r="AM120" s="72">
        <f t="shared" si="25"/>
        <v>3.508172400663891</v>
      </c>
      <c r="AN120" s="72">
        <f t="shared" si="26"/>
        <v>0.95951936526396464</v>
      </c>
      <c r="AO120" s="72"/>
      <c r="AP120" s="72"/>
      <c r="AQ120" s="72"/>
      <c r="AR120" s="72" t="str">
        <f t="shared" si="18"/>
        <v>9.34585320777801-1606.92780711584j</v>
      </c>
      <c r="AS120" s="72">
        <f t="shared" si="27"/>
        <v>64.120074221626496</v>
      </c>
      <c r="AT120" s="72">
        <f t="shared" si="28"/>
        <v>-89.666772891171917</v>
      </c>
      <c r="AU120" s="72"/>
      <c r="AV120" s="72"/>
      <c r="AW120" s="72"/>
      <c r="AX120" s="72" t="str">
        <f t="shared" si="29"/>
        <v>-2.71896002222338-643.404212419092j</v>
      </c>
      <c r="AY120" s="72">
        <f t="shared" si="30"/>
        <v>56.169755555236307</v>
      </c>
      <c r="AZ120" s="72">
        <f t="shared" si="31"/>
        <v>-90.242124629579124</v>
      </c>
      <c r="BA120" s="72">
        <f t="shared" si="19"/>
        <v>89.757875370420876</v>
      </c>
      <c r="BB120" s="72">
        <f t="shared" si="32"/>
        <v>-56.169755555236307</v>
      </c>
      <c r="BC120" s="72">
        <f t="shared" si="33"/>
        <v>-89.757875370420876</v>
      </c>
      <c r="BD120" s="72"/>
      <c r="BE120" s="72"/>
      <c r="BF120" s="56"/>
    </row>
    <row r="121" spans="2:58" s="42" customFormat="1" hidden="1" x14ac:dyDescent="0.3">
      <c r="B121" s="55">
        <v>7</v>
      </c>
      <c r="C121" s="72">
        <f t="shared" si="0"/>
        <v>138.03842646028849</v>
      </c>
      <c r="D121" s="72" t="str">
        <f t="shared" si="20"/>
        <v>867.321012961474j</v>
      </c>
      <c r="E121" s="72">
        <f t="shared" si="1"/>
        <v>0.99999969512628517</v>
      </c>
      <c r="F121" s="72" t="str">
        <f t="shared" si="2"/>
        <v>-0.000867321012961474j</v>
      </c>
      <c r="G121" s="72" t="str">
        <f t="shared" si="3"/>
        <v>0.999999695126285-0.000867321012961474j</v>
      </c>
      <c r="H121" s="72">
        <f t="shared" si="4"/>
        <v>6.1886265328156652E-7</v>
      </c>
      <c r="I121" s="72">
        <f t="shared" si="5"/>
        <v>-4.9693836215388143E-2</v>
      </c>
      <c r="J121" s="72"/>
      <c r="K121" s="72"/>
      <c r="L121" s="72"/>
      <c r="M121" s="72">
        <f t="shared" si="6"/>
        <v>21.81818181818182</v>
      </c>
      <c r="N121" s="72" t="str">
        <f t="shared" si="7"/>
        <v>1+0.0210082495759528j</v>
      </c>
      <c r="O121" s="72" t="str">
        <f t="shared" si="8"/>
        <v>0.999945386959311+0.00260196303888442j</v>
      </c>
      <c r="P121" s="72" t="str">
        <f t="shared" si="21"/>
        <v>21.820418466286+0.401607819611806j</v>
      </c>
      <c r="Q121" s="72"/>
      <c r="R121" s="72"/>
      <c r="S121" s="72"/>
      <c r="T121" s="72">
        <f t="shared" si="9"/>
        <v>24</v>
      </c>
      <c r="U121" s="72" t="str">
        <f t="shared" si="10"/>
        <v>1+0.0000190810622851524j</v>
      </c>
      <c r="V121" s="72" t="str">
        <f t="shared" si="11"/>
        <v>0.999945386959311+0.00260196303888442j</v>
      </c>
      <c r="W121" s="72" t="str">
        <f t="shared" si="22"/>
        <v>24.0011494656382-0.061995544070658j</v>
      </c>
      <c r="X121" s="72"/>
      <c r="Y121" s="72"/>
      <c r="Z121" s="72"/>
      <c r="AA121" s="72" t="str">
        <f t="shared" si="12"/>
        <v>1.9999999996-230.595127975858j</v>
      </c>
      <c r="AB121" s="72">
        <f t="shared" si="13"/>
        <v>47.257329229135287</v>
      </c>
      <c r="AC121" s="72">
        <f t="shared" si="14"/>
        <v>-89.503074124888457</v>
      </c>
      <c r="AD121" s="72"/>
      <c r="AE121" s="72" t="str">
        <f t="shared" si="15"/>
        <v>62500-3.38797270688076E-06j</v>
      </c>
      <c r="AF121" s="72" t="str">
        <f t="shared" si="16"/>
        <v>0.242424242424242+9.95547535538883E-12j</v>
      </c>
      <c r="AG121" s="72">
        <f t="shared" si="23"/>
        <v>-12.308479057718891</v>
      </c>
      <c r="AH121" s="72">
        <f t="shared" si="24"/>
        <v>2.3529277237549229E-9</v>
      </c>
      <c r="AI121" s="72"/>
      <c r="AJ121" s="72"/>
      <c r="AK121" s="72"/>
      <c r="AL121" s="72" t="str">
        <f t="shared" si="17"/>
        <v>1.49744966438206+0.0262615789948586j</v>
      </c>
      <c r="AM121" s="72">
        <f t="shared" si="25"/>
        <v>3.5083801899872964</v>
      </c>
      <c r="AN121" s="72">
        <f t="shared" si="26"/>
        <v>1.0047238593985675</v>
      </c>
      <c r="AO121" s="72"/>
      <c r="AP121" s="72"/>
      <c r="AQ121" s="72"/>
      <c r="AR121" s="72" t="str">
        <f t="shared" si="18"/>
        <v>9.34587342060706-1534.61363429399j</v>
      </c>
      <c r="AS121" s="72">
        <f t="shared" si="27"/>
        <v>63.720142118749834</v>
      </c>
      <c r="AT121" s="72">
        <f t="shared" si="28"/>
        <v>-89.651070164522409</v>
      </c>
      <c r="AU121" s="72"/>
      <c r="AV121" s="72"/>
      <c r="AW121" s="72"/>
      <c r="AX121" s="72" t="str">
        <f t="shared" si="29"/>
        <v>-2.718929088748-614.443707438097j</v>
      </c>
      <c r="AY121" s="72">
        <f t="shared" si="30"/>
        <v>55.769727056578361</v>
      </c>
      <c r="AZ121" s="72">
        <f t="shared" si="31"/>
        <v>-90.253533631995566</v>
      </c>
      <c r="BA121" s="72">
        <f t="shared" si="19"/>
        <v>89.746466368004434</v>
      </c>
      <c r="BB121" s="72">
        <f t="shared" si="32"/>
        <v>-55.769727056578361</v>
      </c>
      <c r="BC121" s="72">
        <f t="shared" si="33"/>
        <v>-89.746466368004434</v>
      </c>
      <c r="BD121" s="72"/>
      <c r="BE121" s="72"/>
      <c r="BF121" s="56"/>
    </row>
    <row r="122" spans="2:58" s="42" customFormat="1" hidden="1" x14ac:dyDescent="0.3">
      <c r="B122" s="55">
        <v>8</v>
      </c>
      <c r="C122" s="72">
        <f t="shared" si="0"/>
        <v>144.54397707459273</v>
      </c>
      <c r="D122" s="72" t="str">
        <f t="shared" si="20"/>
        <v>908.196592996384j</v>
      </c>
      <c r="E122" s="72">
        <f t="shared" si="1"/>
        <v>0.99999966571261911</v>
      </c>
      <c r="F122" s="72" t="str">
        <f t="shared" si="2"/>
        <v>-0.000908196592996384j</v>
      </c>
      <c r="G122" s="72" t="str">
        <f t="shared" si="3"/>
        <v>0.999999665712619-0.000908196592996384j</v>
      </c>
      <c r="H122" s="72">
        <f t="shared" si="4"/>
        <v>6.7856944679112387E-7</v>
      </c>
      <c r="I122" s="72">
        <f t="shared" si="5"/>
        <v>-5.2035834835024025E-2</v>
      </c>
      <c r="J122" s="72"/>
      <c r="K122" s="72"/>
      <c r="L122" s="72"/>
      <c r="M122" s="72">
        <f t="shared" si="6"/>
        <v>21.81818181818182</v>
      </c>
      <c r="N122" s="72" t="str">
        <f t="shared" si="7"/>
        <v>1+0.0219983378755584j</v>
      </c>
      <c r="O122" s="72" t="str">
        <f t="shared" si="8"/>
        <v>0.999940117991659+0.00272458977898915j</v>
      </c>
      <c r="P122" s="72" t="str">
        <f t="shared" si="21"/>
        <v>21.8206342714189+0.4205366409384j</v>
      </c>
      <c r="Q122" s="72"/>
      <c r="R122" s="72"/>
      <c r="S122" s="72"/>
      <c r="T122" s="72">
        <f t="shared" si="9"/>
        <v>24</v>
      </c>
      <c r="U122" s="72" t="str">
        <f t="shared" si="10"/>
        <v>1+0.0000199803250459204j</v>
      </c>
      <c r="V122" s="72" t="str">
        <f t="shared" si="11"/>
        <v>0.999940117991659+0.00272458977898915j</v>
      </c>
      <c r="W122" s="72" t="str">
        <f t="shared" si="22"/>
        <v>24.0012603688951-0.0649179482999688j</v>
      </c>
      <c r="X122" s="72"/>
      <c r="Y122" s="72"/>
      <c r="Z122" s="72"/>
      <c r="AA122" s="72" t="str">
        <f t="shared" si="12"/>
        <v>1.9999999996-220.216637589608j</v>
      </c>
      <c r="AB122" s="72">
        <f t="shared" si="13"/>
        <v>46.857360745707609</v>
      </c>
      <c r="AC122" s="72">
        <f t="shared" si="14"/>
        <v>-89.479655988625339</v>
      </c>
      <c r="AD122" s="72"/>
      <c r="AE122" s="72" t="str">
        <f t="shared" si="15"/>
        <v>62500-3.54764294139212E-06j</v>
      </c>
      <c r="AF122" s="72" t="str">
        <f t="shared" si="16"/>
        <v>0.242424242424242+1.04246624540448E-11j</v>
      </c>
      <c r="AG122" s="72">
        <f t="shared" si="23"/>
        <v>-12.308479057718891</v>
      </c>
      <c r="AH122" s="72">
        <f t="shared" si="24"/>
        <v>2.4638177910441957E-9</v>
      </c>
      <c r="AI122" s="72"/>
      <c r="AJ122" s="72"/>
      <c r="AK122" s="72"/>
      <c r="AL122" s="72" t="str">
        <f t="shared" si="17"/>
        <v>1.49746673624293+0.027499346498267j</v>
      </c>
      <c r="AM122" s="72">
        <f t="shared" si="25"/>
        <v>3.5086080191040625</v>
      </c>
      <c r="AN122" s="72">
        <f t="shared" si="26"/>
        <v>1.0520563675391099</v>
      </c>
      <c r="AO122" s="72"/>
      <c r="AP122" s="72"/>
      <c r="AQ122" s="72"/>
      <c r="AR122" s="72" t="str">
        <f t="shared" si="18"/>
        <v>9.34589558345604-1465.55458285j</v>
      </c>
      <c r="AS122" s="72">
        <f t="shared" si="27"/>
        <v>63.320216566421593</v>
      </c>
      <c r="AT122" s="72">
        <f t="shared" si="28"/>
        <v>-89.634627655344019</v>
      </c>
      <c r="AU122" s="72"/>
      <c r="AV122" s="72"/>
      <c r="AW122" s="72"/>
      <c r="AX122" s="72" t="str">
        <f t="shared" si="29"/>
        <v>-2.7188951718027-586.786520013546j</v>
      </c>
      <c r="AY122" s="72">
        <f t="shared" si="30"/>
        <v>55.369695809067885</v>
      </c>
      <c r="AZ122" s="72">
        <f t="shared" si="31"/>
        <v>-90.265480030860672</v>
      </c>
      <c r="BA122" s="72">
        <f t="shared" si="19"/>
        <v>89.734519969139328</v>
      </c>
      <c r="BB122" s="72">
        <f t="shared" si="32"/>
        <v>-55.369695809067885</v>
      </c>
      <c r="BC122" s="72">
        <f t="shared" si="33"/>
        <v>-89.734519969139328</v>
      </c>
      <c r="BD122" s="72"/>
      <c r="BE122" s="72"/>
      <c r="BF122" s="56"/>
    </row>
    <row r="123" spans="2:58" s="42" customFormat="1" hidden="1" x14ac:dyDescent="0.3">
      <c r="B123" s="55">
        <v>9</v>
      </c>
      <c r="C123" s="72">
        <f t="shared" si="0"/>
        <v>151.35612484362082</v>
      </c>
      <c r="D123" s="72" t="str">
        <f t="shared" si="20"/>
        <v>950.998579769077j</v>
      </c>
      <c r="E123" s="72">
        <f t="shared" si="1"/>
        <v>0.9999996334611756</v>
      </c>
      <c r="F123" s="72" t="str">
        <f t="shared" si="2"/>
        <v>-0.000950998579769077j</v>
      </c>
      <c r="G123" s="72" t="str">
        <f t="shared" si="3"/>
        <v>0.999999633461176-0.000950998579769077j</v>
      </c>
      <c r="H123" s="72">
        <f t="shared" si="4"/>
        <v>7.4403665337749354E-7</v>
      </c>
      <c r="I123" s="72">
        <f t="shared" si="5"/>
        <v>-5.4488208489397581E-2</v>
      </c>
      <c r="J123" s="72"/>
      <c r="K123" s="72"/>
      <c r="L123" s="72"/>
      <c r="M123" s="72">
        <f t="shared" si="6"/>
        <v>21.81818181818182</v>
      </c>
      <c r="N123" s="72" t="str">
        <f t="shared" si="7"/>
        <v>1+0.0230350875991666j</v>
      </c>
      <c r="O123" s="72" t="str">
        <f t="shared" si="8"/>
        <v>0.999934340683513+0.00285299573930723j</v>
      </c>
      <c r="P123" s="72" t="str">
        <f t="shared" si="21"/>
        <v>21.8208709005528+0.4403577913207j</v>
      </c>
      <c r="Q123" s="72"/>
      <c r="R123" s="72"/>
      <c r="S123" s="72"/>
      <c r="T123" s="72">
        <f t="shared" si="9"/>
        <v>24</v>
      </c>
      <c r="U123" s="72" t="str">
        <f t="shared" si="10"/>
        <v>1+0.0000209219687549197j</v>
      </c>
      <c r="V123" s="72" t="str">
        <f t="shared" si="11"/>
        <v>0.999934340683513+0.00285299573930723j</v>
      </c>
      <c r="W123" s="72" t="str">
        <f t="shared" si="22"/>
        <v>24.0013819728866-0.0679781766566285j</v>
      </c>
      <c r="X123" s="72"/>
      <c r="Y123" s="72"/>
      <c r="Z123" s="72"/>
      <c r="AA123" s="72" t="str">
        <f t="shared" si="12"/>
        <v>1.9999999996-210.305256216645j</v>
      </c>
      <c r="AB123" s="72">
        <f t="shared" si="13"/>
        <v>46.457395302679103</v>
      </c>
      <c r="AC123" s="72">
        <f t="shared" si="14"/>
        <v>-89.455134376072778</v>
      </c>
      <c r="AD123" s="72"/>
      <c r="AE123" s="72" t="str">
        <f t="shared" si="15"/>
        <v>62500-3.71483820222296E-06j</v>
      </c>
      <c r="AF123" s="72" t="str">
        <f t="shared" si="16"/>
        <v>0.242424242424242+1.09159616594247E-11j</v>
      </c>
      <c r="AG123" s="72">
        <f t="shared" si="23"/>
        <v>-12.308479057718891</v>
      </c>
      <c r="AH123" s="72">
        <f t="shared" si="24"/>
        <v>2.5799339461980933E-9</v>
      </c>
      <c r="AI123" s="72"/>
      <c r="AJ123" s="72"/>
      <c r="AK123" s="72"/>
      <c r="AL123" s="72" t="str">
        <f t="shared" si="17"/>
        <v>1.4974854554266+0.0287954626199401j</v>
      </c>
      <c r="AM123" s="72">
        <f t="shared" si="25"/>
        <v>3.5088578199320155</v>
      </c>
      <c r="AN123" s="72">
        <f t="shared" si="26"/>
        <v>1.1016168233412222</v>
      </c>
      <c r="AO123" s="72"/>
      <c r="AP123" s="72"/>
      <c r="AQ123" s="72"/>
      <c r="AR123" s="72" t="str">
        <f t="shared" si="18"/>
        <v>9.34591988444394-1399.60416929322j</v>
      </c>
      <c r="AS123" s="72">
        <f t="shared" si="27"/>
        <v>62.920298196618248</v>
      </c>
      <c r="AT123" s="72">
        <f t="shared" si="28"/>
        <v>-89.617410537898451</v>
      </c>
      <c r="AU123" s="72"/>
      <c r="AV123" s="72"/>
      <c r="AW123" s="72"/>
      <c r="AX123" s="72" t="str">
        <f t="shared" si="29"/>
        <v>-2.71885798373723-560.373985553691j</v>
      </c>
      <c r="AY123" s="72">
        <f t="shared" si="30"/>
        <v>54.969661547631652</v>
      </c>
      <c r="AZ123" s="72">
        <f t="shared" si="31"/>
        <v>-90.277989109452264</v>
      </c>
      <c r="BA123" s="72">
        <f t="shared" si="19"/>
        <v>89.722010890547736</v>
      </c>
      <c r="BB123" s="72">
        <f t="shared" si="32"/>
        <v>-54.969661547631652</v>
      </c>
      <c r="BC123" s="72">
        <f t="shared" si="33"/>
        <v>-89.722010890547736</v>
      </c>
      <c r="BD123" s="72"/>
      <c r="BE123" s="72"/>
      <c r="BF123" s="56"/>
    </row>
    <row r="124" spans="2:58" s="42" customFormat="1" hidden="1" x14ac:dyDescent="0.3">
      <c r="B124" s="55">
        <v>10</v>
      </c>
      <c r="C124" s="72">
        <f t="shared" si="0"/>
        <v>158.48931924611136</v>
      </c>
      <c r="D124" s="72" t="str">
        <f t="shared" si="20"/>
        <v>995.817762032062j</v>
      </c>
      <c r="E124" s="72">
        <f t="shared" si="1"/>
        <v>0.99999959809817096</v>
      </c>
      <c r="F124" s="72" t="str">
        <f t="shared" si="2"/>
        <v>-0.000995817762032062j</v>
      </c>
      <c r="G124" s="72" t="str">
        <f t="shared" si="3"/>
        <v>0.999999598098171-0.000995817762032062j</v>
      </c>
      <c r="H124" s="72">
        <f t="shared" si="4"/>
        <v>8.1582001670587286E-7</v>
      </c>
      <c r="I124" s="72">
        <f t="shared" si="5"/>
        <v>-5.705615899960146E-2</v>
      </c>
      <c r="J124" s="72"/>
      <c r="K124" s="72"/>
      <c r="L124" s="72"/>
      <c r="M124" s="72">
        <f t="shared" si="6"/>
        <v>21.81818181818182</v>
      </c>
      <c r="N124" s="72" t="str">
        <f t="shared" si="7"/>
        <v>1+0.0241206978319406j</v>
      </c>
      <c r="O124" s="72" t="str">
        <f t="shared" si="8"/>
        <v>0.999928005991098+0.00298745328609619j</v>
      </c>
      <c r="P124" s="72" t="str">
        <f t="shared" si="21"/>
        <v>21.8211303634601+0.461113360667444j</v>
      </c>
      <c r="Q124" s="72"/>
      <c r="R124" s="72"/>
      <c r="S124" s="72"/>
      <c r="T124" s="72">
        <f t="shared" si="9"/>
        <v>24</v>
      </c>
      <c r="U124" s="72" t="str">
        <f t="shared" si="10"/>
        <v>1+0.0000219079907647054j</v>
      </c>
      <c r="V124" s="72" t="str">
        <f t="shared" si="11"/>
        <v>0.999928005991098+0.00298745328609619j</v>
      </c>
      <c r="W124" s="72" t="str">
        <f t="shared" si="22"/>
        <v>24.0015153102002-0.0711827387371188j</v>
      </c>
      <c r="X124" s="72"/>
      <c r="Y124" s="72"/>
      <c r="Z124" s="72"/>
      <c r="AA124" s="72" t="str">
        <f t="shared" si="12"/>
        <v>1.9999999996-200.839960488236j</v>
      </c>
      <c r="AB124" s="72">
        <f t="shared" si="13"/>
        <v>46.057433193328905</v>
      </c>
      <c r="AC124" s="72">
        <f t="shared" si="14"/>
        <v>-89.429457309618343</v>
      </c>
      <c r="AD124" s="72"/>
      <c r="AE124" s="72" t="str">
        <f t="shared" si="15"/>
        <v>62500-3.88991313293774E-06j</v>
      </c>
      <c r="AF124" s="72" t="str">
        <f t="shared" si="16"/>
        <v>0.242424242424242+1.14304150830126E-11j</v>
      </c>
      <c r="AG124" s="72">
        <f t="shared" si="23"/>
        <v>-12.308479057718891</v>
      </c>
      <c r="AH124" s="72">
        <f t="shared" si="24"/>
        <v>2.7015224871496197E-9</v>
      </c>
      <c r="AI124" s="72"/>
      <c r="AJ124" s="72"/>
      <c r="AK124" s="72"/>
      <c r="AL124" s="72" t="str">
        <f t="shared" si="17"/>
        <v>1.49750598091652+0.0301526793839666j</v>
      </c>
      <c r="AM124" s="72">
        <f t="shared" si="25"/>
        <v>3.5091317104772068</v>
      </c>
      <c r="AN124" s="72">
        <f t="shared" si="26"/>
        <v>1.1535098174216634</v>
      </c>
      <c r="AO124" s="72"/>
      <c r="AP124" s="72"/>
      <c r="AQ124" s="72"/>
      <c r="AR124" s="72" t="str">
        <f t="shared" si="18"/>
        <v>9.34594652983571-1336.62250397313j</v>
      </c>
      <c r="AS124" s="72">
        <f t="shared" si="27"/>
        <v>62.520387702286229</v>
      </c>
      <c r="AT124" s="72">
        <f t="shared" si="28"/>
        <v>-89.599382350959189</v>
      </c>
      <c r="AU124" s="72"/>
      <c r="AV124" s="72"/>
      <c r="AW124" s="72"/>
      <c r="AX124" s="72" t="str">
        <f t="shared" si="29"/>
        <v>-2.71881720918724-535.150079544171j</v>
      </c>
      <c r="AY124" s="72">
        <f t="shared" si="30"/>
        <v>54.569623981648682</v>
      </c>
      <c r="AZ124" s="72">
        <f t="shared" si="31"/>
        <v>-90.291087336180198</v>
      </c>
      <c r="BA124" s="72">
        <f t="shared" si="19"/>
        <v>89.708912663819802</v>
      </c>
      <c r="BB124" s="72">
        <f t="shared" si="32"/>
        <v>-54.569623981648682</v>
      </c>
      <c r="BC124" s="72">
        <f t="shared" si="33"/>
        <v>-89.708912663819802</v>
      </c>
      <c r="BD124" s="72"/>
      <c r="BE124" s="72"/>
      <c r="BF124" s="56"/>
    </row>
    <row r="125" spans="2:58" s="42" customFormat="1" hidden="1" x14ac:dyDescent="0.3">
      <c r="B125" s="55">
        <v>11</v>
      </c>
      <c r="C125" s="72">
        <f t="shared" si="0"/>
        <v>165.95869074375605</v>
      </c>
      <c r="D125" s="72" t="str">
        <f t="shared" si="20"/>
        <v>1042.74920727993j</v>
      </c>
      <c r="E125" s="72">
        <f t="shared" si="1"/>
        <v>0.99999955932340745</v>
      </c>
      <c r="F125" s="72" t="str">
        <f t="shared" si="2"/>
        <v>-0.00104274920727993j</v>
      </c>
      <c r="G125" s="72" t="str">
        <f t="shared" si="3"/>
        <v>0.999999559323407-0.00104274920727993j</v>
      </c>
      <c r="H125" s="72">
        <f t="shared" si="4"/>
        <v>8.9452892208421197E-7</v>
      </c>
      <c r="I125" s="72">
        <f t="shared" si="5"/>
        <v>-5.9745133341886962E-2</v>
      </c>
      <c r="J125" s="72"/>
      <c r="K125" s="72"/>
      <c r="L125" s="72"/>
      <c r="M125" s="72">
        <f t="shared" si="6"/>
        <v>21.81818181818182</v>
      </c>
      <c r="N125" s="72" t="str">
        <f t="shared" si="7"/>
        <v>1+0.0252574712987345j</v>
      </c>
      <c r="O125" s="72" t="str">
        <f t="shared" si="8"/>
        <v>0.999921060138986+0.00312824762183979j</v>
      </c>
      <c r="P125" s="72" t="str">
        <f t="shared" si="21"/>
        <v>21.821414863956+0.482847427818792j</v>
      </c>
      <c r="Q125" s="72"/>
      <c r="R125" s="72"/>
      <c r="S125" s="72"/>
      <c r="T125" s="72">
        <f t="shared" si="9"/>
        <v>24</v>
      </c>
      <c r="U125" s="72" t="str">
        <f t="shared" si="10"/>
        <v>1+0.0000229404825601585j</v>
      </c>
      <c r="V125" s="72" t="str">
        <f t="shared" si="11"/>
        <v>0.999921060138986+0.00312824762183979j</v>
      </c>
      <c r="W125" s="72" t="str">
        <f t="shared" si="22"/>
        <v>24.0016615130856-0.0745384530221914j</v>
      </c>
      <c r="X125" s="72"/>
      <c r="Y125" s="72"/>
      <c r="Z125" s="72"/>
      <c r="AA125" s="72" t="str">
        <f t="shared" si="12"/>
        <v>1.99999999960004-191.800673243104j</v>
      </c>
      <c r="AB125" s="72">
        <f t="shared" si="13"/>
        <v>45.657474739220241</v>
      </c>
      <c r="AC125" s="72">
        <f t="shared" si="14"/>
        <v>-89.402570366111732</v>
      </c>
      <c r="AD125" s="72"/>
      <c r="AE125" s="72" t="str">
        <f t="shared" si="15"/>
        <v>62500-4.07323909093722E-06j</v>
      </c>
      <c r="AF125" s="72" t="str">
        <f t="shared" si="16"/>
        <v>0.242424242424242+1.19691139494941E-11j</v>
      </c>
      <c r="AG125" s="72">
        <f t="shared" si="23"/>
        <v>-12.308479057718891</v>
      </c>
      <c r="AH125" s="72">
        <f t="shared" si="24"/>
        <v>2.8288413194958396E-9</v>
      </c>
      <c r="AI125" s="72"/>
      <c r="AJ125" s="72"/>
      <c r="AK125" s="72"/>
      <c r="AL125" s="72" t="str">
        <f t="shared" si="17"/>
        <v>1.49752848704518+0.0315738788301845j</v>
      </c>
      <c r="AM125" s="72">
        <f t="shared" si="25"/>
        <v>3.509432012726021</v>
      </c>
      <c r="AN125" s="72">
        <f t="shared" si="26"/>
        <v>1.207844809031662</v>
      </c>
      <c r="AO125" s="72"/>
      <c r="AP125" s="72"/>
      <c r="AQ125" s="72"/>
      <c r="AR125" s="72" t="str">
        <f t="shared" si="18"/>
        <v>9.34597574579272-1276.47599435501j</v>
      </c>
      <c r="AS125" s="72">
        <f t="shared" si="27"/>
        <v>62.120485843223953</v>
      </c>
      <c r="AT125" s="72">
        <f t="shared" si="28"/>
        <v>-89.580504921592265</v>
      </c>
      <c r="AU125" s="72"/>
      <c r="AV125" s="72"/>
      <c r="AW125" s="72"/>
      <c r="AX125" s="72" t="str">
        <f t="shared" si="29"/>
        <v>-2.71877250240878-511.061298712771j</v>
      </c>
      <c r="AY125" s="72">
        <f t="shared" si="30"/>
        <v>54.169582792491191</v>
      </c>
      <c r="AZ125" s="72">
        <f t="shared" si="31"/>
        <v>-90.304802419487913</v>
      </c>
      <c r="BA125" s="72">
        <f t="shared" si="19"/>
        <v>89.695197580512087</v>
      </c>
      <c r="BB125" s="72">
        <f t="shared" si="32"/>
        <v>-54.169582792491191</v>
      </c>
      <c r="BC125" s="72">
        <f t="shared" si="33"/>
        <v>-89.695197580512087</v>
      </c>
      <c r="BD125" s="72"/>
      <c r="BE125" s="72"/>
      <c r="BF125" s="56"/>
    </row>
    <row r="126" spans="2:58" s="42" customFormat="1" hidden="1" x14ac:dyDescent="0.3">
      <c r="B126" s="55">
        <v>12</v>
      </c>
      <c r="C126" s="72">
        <f t="shared" si="0"/>
        <v>173.78008287493756</v>
      </c>
      <c r="D126" s="72" t="str">
        <f t="shared" si="20"/>
        <v>1091.89246340026j</v>
      </c>
      <c r="E126" s="72">
        <f t="shared" si="1"/>
        <v>0.9999995168077247</v>
      </c>
      <c r="F126" s="72" t="str">
        <f t="shared" si="2"/>
        <v>-0.00109189246340026j</v>
      </c>
      <c r="G126" s="72" t="str">
        <f t="shared" si="3"/>
        <v>0.999999516807725-0.00109189246340026j</v>
      </c>
      <c r="H126" s="72">
        <f t="shared" si="4"/>
        <v>9.8083154596442236E-7</v>
      </c>
      <c r="I126" s="72">
        <f t="shared" si="5"/>
        <v>-6.2560835201601966E-2</v>
      </c>
      <c r="J126" s="72"/>
      <c r="K126" s="72"/>
      <c r="L126" s="72"/>
      <c r="M126" s="72">
        <f t="shared" si="6"/>
        <v>21.81818181818182</v>
      </c>
      <c r="N126" s="72" t="str">
        <f t="shared" si="7"/>
        <v>1+0.0264478192484811j</v>
      </c>
      <c r="O126" s="72" t="str">
        <f t="shared" si="8"/>
        <v>0.999913444163592+0.00327567739020078j</v>
      </c>
      <c r="P126" s="72" t="str">
        <f t="shared" si="21"/>
        <v>21.821726818649+0.505606155066428j</v>
      </c>
      <c r="Q126" s="72"/>
      <c r="R126" s="72"/>
      <c r="S126" s="72"/>
      <c r="T126" s="72">
        <f t="shared" si="9"/>
        <v>24</v>
      </c>
      <c r="U126" s="72" t="str">
        <f t="shared" si="10"/>
        <v>1+0.0000240216341948057j</v>
      </c>
      <c r="V126" s="72" t="str">
        <f t="shared" si="11"/>
        <v>0.999913444163592+0.00327567739020078j</v>
      </c>
      <c r="W126" s="72" t="str">
        <f t="shared" si="22"/>
        <v>24.001821823079-0.0780524617449223j</v>
      </c>
      <c r="X126" s="72"/>
      <c r="Y126" s="72"/>
      <c r="Z126" s="72"/>
      <c r="AA126" s="72" t="str">
        <f t="shared" si="12"/>
        <v>1.99999999960001-183.168220941083j</v>
      </c>
      <c r="AB126" s="72">
        <f t="shared" si="13"/>
        <v>45.257520292927339</v>
      </c>
      <c r="AC126" s="72">
        <f t="shared" si="14"/>
        <v>-89.37441656221614</v>
      </c>
      <c r="AD126" s="72"/>
      <c r="AE126" s="72" t="str">
        <f t="shared" si="15"/>
        <v>62500-4.26520493515726E-06j</v>
      </c>
      <c r="AF126" s="72" t="str">
        <f t="shared" si="16"/>
        <v>0.242424242424242+1.25332009113896E-11j</v>
      </c>
      <c r="AG126" s="72">
        <f t="shared" si="23"/>
        <v>-12.308479057718891</v>
      </c>
      <c r="AH126" s="72">
        <f t="shared" si="24"/>
        <v>2.9621605035500869E-9</v>
      </c>
      <c r="AI126" s="72"/>
      <c r="AJ126" s="72"/>
      <c r="AK126" s="72"/>
      <c r="AL126" s="72" t="str">
        <f t="shared" si="17"/>
        <v>1.49755316497725+0.0330620791885835j</v>
      </c>
      <c r="AM126" s="72">
        <f t="shared" si="25"/>
        <v>3.5097612722527431</v>
      </c>
      <c r="AN126" s="72">
        <f t="shared" si="26"/>
        <v>1.2647363465536956</v>
      </c>
      <c r="AO126" s="72"/>
      <c r="AP126" s="72"/>
      <c r="AQ126" s="72"/>
      <c r="AR126" s="72" t="str">
        <f t="shared" si="18"/>
        <v>9.34600778029061-1219.03706165271j</v>
      </c>
      <c r="AS126" s="72">
        <f t="shared" si="27"/>
        <v>61.720593452531361</v>
      </c>
      <c r="AT126" s="72">
        <f t="shared" si="28"/>
        <v>-89.560738285472254</v>
      </c>
      <c r="AU126" s="72"/>
      <c r="AV126" s="72"/>
      <c r="AW126" s="72"/>
      <c r="AX126" s="72" t="str">
        <f t="shared" si="29"/>
        <v>-2.71872348435633-488.056547542075j</v>
      </c>
      <c r="AY126" s="72">
        <f t="shared" si="30"/>
        <v>53.769537630828886</v>
      </c>
      <c r="AZ126" s="72">
        <f t="shared" si="31"/>
        <v>-90.319163365200495</v>
      </c>
      <c r="BA126" s="72">
        <f t="shared" si="19"/>
        <v>89.680836634799505</v>
      </c>
      <c r="BB126" s="72">
        <f t="shared" si="32"/>
        <v>-53.769537630828886</v>
      </c>
      <c r="BC126" s="72">
        <f t="shared" si="33"/>
        <v>-89.680836634799505</v>
      </c>
      <c r="BD126" s="72"/>
      <c r="BE126" s="72"/>
      <c r="BF126" s="56"/>
    </row>
    <row r="127" spans="2:58" s="42" customFormat="1" hidden="1" x14ac:dyDescent="0.3">
      <c r="B127" s="55">
        <v>13</v>
      </c>
      <c r="C127" s="72">
        <f t="shared" si="0"/>
        <v>181.97008586099835</v>
      </c>
      <c r="D127" s="72" t="str">
        <f t="shared" si="20"/>
        <v>1143.35176982803j</v>
      </c>
      <c r="E127" s="72">
        <f t="shared" si="1"/>
        <v>0.99999947019020563</v>
      </c>
      <c r="F127" s="72" t="str">
        <f t="shared" si="2"/>
        <v>-0.00114335176982803j</v>
      </c>
      <c r="G127" s="72" t="str">
        <f t="shared" si="3"/>
        <v>0.999999470190206-0.00114335176982803j</v>
      </c>
      <c r="H127" s="72">
        <f t="shared" si="4"/>
        <v>1.0754604991777432E-6</v>
      </c>
      <c r="I127" s="72">
        <f t="shared" si="5"/>
        <v>-6.5509237071668044E-2</v>
      </c>
      <c r="J127" s="72"/>
      <c r="K127" s="72"/>
      <c r="L127" s="72"/>
      <c r="M127" s="72">
        <f t="shared" si="6"/>
        <v>21.81818181818182</v>
      </c>
      <c r="N127" s="72" t="str">
        <f t="shared" si="7"/>
        <v>1+0.0276942665687745j</v>
      </c>
      <c r="O127" s="72" t="str">
        <f t="shared" si="8"/>
        <v>0.999905093412629+0.00343005530948409j</v>
      </c>
      <c r="P127" s="72" t="str">
        <f t="shared" si="21"/>
        <v>21.8220688775044+0.529437887244609j</v>
      </c>
      <c r="Q127" s="72"/>
      <c r="R127" s="72"/>
      <c r="S127" s="72"/>
      <c r="T127" s="72">
        <f t="shared" si="9"/>
        <v>24</v>
      </c>
      <c r="U127" s="72" t="str">
        <f t="shared" si="10"/>
        <v>1+0.0000251537389362167j</v>
      </c>
      <c r="V127" s="72" t="str">
        <f t="shared" si="11"/>
        <v>0.999905093412629+0.00343005530948409j</v>
      </c>
      <c r="W127" s="72" t="str">
        <f t="shared" si="22"/>
        <v>24.0019976015563-0.0817322465055677j</v>
      </c>
      <c r="X127" s="72"/>
      <c r="Y127" s="72"/>
      <c r="Z127" s="72"/>
      <c r="AA127" s="72" t="str">
        <f t="shared" si="12"/>
        <v>1.99999999959999-174.924292993471j</v>
      </c>
      <c r="AB127" s="72">
        <f t="shared" si="13"/>
        <v>44.857570241024838</v>
      </c>
      <c r="AC127" s="72">
        <f t="shared" si="14"/>
        <v>-89.344936234445896</v>
      </c>
      <c r="AD127" s="72"/>
      <c r="AE127" s="72" t="str">
        <f t="shared" si="15"/>
        <v>62500-4.46621785089074E-06j</v>
      </c>
      <c r="AF127" s="72" t="str">
        <f t="shared" si="16"/>
        <v>0.242424242424242+1.31238724727735E-11j</v>
      </c>
      <c r="AG127" s="72">
        <f t="shared" si="23"/>
        <v>-12.308479057718891</v>
      </c>
      <c r="AH127" s="72">
        <f t="shared" si="24"/>
        <v>3.1017628271760995E-9</v>
      </c>
      <c r="AI127" s="72"/>
      <c r="AJ127" s="72"/>
      <c r="AK127" s="72"/>
      <c r="AL127" s="72" t="str">
        <f t="shared" si="17"/>
        <v>1.49758022433594+0.0346204413516605j</v>
      </c>
      <c r="AM127" s="72">
        <f t="shared" si="25"/>
        <v>3.5101222797023679</v>
      </c>
      <c r="AN127" s="72">
        <f t="shared" si="26"/>
        <v>1.3243042970685701</v>
      </c>
      <c r="AO127" s="72"/>
      <c r="AP127" s="72"/>
      <c r="AQ127" s="72"/>
      <c r="AR127" s="72" t="str">
        <f t="shared" si="18"/>
        <v>9.34604290522503-1164.18387021744j</v>
      </c>
      <c r="AS127" s="72">
        <f t="shared" si="27"/>
        <v>61.32071144368161</v>
      </c>
      <c r="AT127" s="72">
        <f t="shared" si="28"/>
        <v>-89.540040603588849</v>
      </c>
      <c r="AU127" s="72"/>
      <c r="AV127" s="72"/>
      <c r="AW127" s="72"/>
      <c r="AX127" s="72" t="str">
        <f t="shared" si="29"/>
        <v>-2.71866973948153-466.087029889372j</v>
      </c>
      <c r="AY127" s="72">
        <f t="shared" si="30"/>
        <v>53.36948811367526</v>
      </c>
      <c r="AZ127" s="72">
        <f t="shared" si="31"/>
        <v>-90.334200536413675</v>
      </c>
      <c r="BA127" s="72">
        <f t="shared" si="19"/>
        <v>89.665799463586325</v>
      </c>
      <c r="BB127" s="72">
        <f t="shared" si="32"/>
        <v>-53.36948811367526</v>
      </c>
      <c r="BC127" s="72">
        <f t="shared" si="33"/>
        <v>-89.665799463586325</v>
      </c>
      <c r="BD127" s="72"/>
      <c r="BE127" s="72"/>
      <c r="BF127" s="56"/>
    </row>
    <row r="128" spans="2:58" s="42" customFormat="1" hidden="1" x14ac:dyDescent="0.3">
      <c r="B128" s="55">
        <v>14</v>
      </c>
      <c r="C128" s="72">
        <f t="shared" si="0"/>
        <v>190.54607179632475</v>
      </c>
      <c r="D128" s="72" t="str">
        <f t="shared" si="20"/>
        <v>1197.23627865145j</v>
      </c>
      <c r="E128" s="72">
        <f t="shared" si="1"/>
        <v>0.99999941907511236</v>
      </c>
      <c r="F128" s="72" t="str">
        <f t="shared" si="2"/>
        <v>-0.00119723627865145j</v>
      </c>
      <c r="G128" s="72" t="str">
        <f t="shared" si="3"/>
        <v>0.999999419075112-0.00119723627865145j</v>
      </c>
      <c r="H128" s="72">
        <f t="shared" si="4"/>
        <v>1.1792190969811345E-6</v>
      </c>
      <c r="I128" s="72">
        <f t="shared" si="5"/>
        <v>-6.8596592921264452E-2</v>
      </c>
      <c r="J128" s="72"/>
      <c r="K128" s="72"/>
      <c r="L128" s="72"/>
      <c r="M128" s="72">
        <f t="shared" si="6"/>
        <v>21.81818181818182</v>
      </c>
      <c r="N128" s="72" t="str">
        <f t="shared" si="7"/>
        <v>1+0.0289994571414954j</v>
      </c>
      <c r="O128" s="72" t="str">
        <f t="shared" si="8"/>
        <v>0.999895936996278+0.00359170883595435j</v>
      </c>
      <c r="P128" s="72" t="str">
        <f t="shared" si="21"/>
        <v>21.8224439464023+0.55439325562473j</v>
      </c>
      <c r="Q128" s="72"/>
      <c r="R128" s="72"/>
      <c r="S128" s="72"/>
      <c r="T128" s="72">
        <f t="shared" si="9"/>
        <v>24</v>
      </c>
      <c r="U128" s="72" t="str">
        <f t="shared" si="10"/>
        <v>1+0.0000263391981303319j</v>
      </c>
      <c r="V128" s="72" t="str">
        <f t="shared" si="11"/>
        <v>0.999895936996278+0.00359170883595435j</v>
      </c>
      <c r="W128" s="72" t="str">
        <f t="shared" si="22"/>
        <v>24.0021903413066-0.0855856446752616j</v>
      </c>
      <c r="X128" s="72"/>
      <c r="Y128" s="72"/>
      <c r="Z128" s="72"/>
      <c r="AA128" s="72" t="str">
        <f t="shared" si="12"/>
        <v>1.99999999959999-167.051402923807j</v>
      </c>
      <c r="AB128" s="72">
        <f t="shared" si="13"/>
        <v>44.457625007364463</v>
      </c>
      <c r="AC128" s="72">
        <f t="shared" si="14"/>
        <v>-89.314066913653789</v>
      </c>
      <c r="AD128" s="72"/>
      <c r="AE128" s="72" t="str">
        <f t="shared" si="15"/>
        <v>62500-4.67670421348222E-06j</v>
      </c>
      <c r="AF128" s="72" t="str">
        <f t="shared" si="16"/>
        <v>0.242424242424242+1.37423815272205E-11j</v>
      </c>
      <c r="AG128" s="72">
        <f t="shared" si="23"/>
        <v>-12.308479057718891</v>
      </c>
      <c r="AH128" s="72">
        <f t="shared" si="24"/>
        <v>3.2479444056191665E-9</v>
      </c>
      <c r="AI128" s="72"/>
      <c r="AJ128" s="72"/>
      <c r="AK128" s="72"/>
      <c r="AL128" s="72" t="str">
        <f t="shared" si="17"/>
        <v>1.49760989498712+0.0362522756597935j</v>
      </c>
      <c r="AM128" s="72">
        <f t="shared" si="25"/>
        <v>3.5105180943302243</v>
      </c>
      <c r="AN128" s="72">
        <f t="shared" si="26"/>
        <v>1.386674085224894</v>
      </c>
      <c r="AO128" s="72"/>
      <c r="AP128" s="72"/>
      <c r="AQ128" s="72"/>
      <c r="AR128" s="72" t="str">
        <f t="shared" si="18"/>
        <v>9.34608141871651-1111.80006910846j</v>
      </c>
      <c r="AS128" s="72">
        <f t="shared" si="27"/>
        <v>60.920840818273909</v>
      </c>
      <c r="AT128" s="72">
        <f t="shared" si="28"/>
        <v>-89.518368075195681</v>
      </c>
      <c r="AU128" s="72"/>
      <c r="AV128" s="72"/>
      <c r="AW128" s="72"/>
      <c r="AX128" s="72" t="str">
        <f t="shared" si="29"/>
        <v>-2.7186108122241-445.106145483787j</v>
      </c>
      <c r="AY128" s="72">
        <f t="shared" si="30"/>
        <v>52.969433821148513</v>
      </c>
      <c r="AZ128" s="72">
        <f t="shared" si="31"/>
        <v>-90.349945716020002</v>
      </c>
      <c r="BA128" s="72">
        <f t="shared" si="19"/>
        <v>89.650054283979998</v>
      </c>
      <c r="BB128" s="72">
        <f t="shared" si="32"/>
        <v>-52.969433821148513</v>
      </c>
      <c r="BC128" s="72">
        <f t="shared" si="33"/>
        <v>-89.650054283979998</v>
      </c>
      <c r="BD128" s="72"/>
      <c r="BE128" s="72"/>
      <c r="BF128" s="56"/>
    </row>
    <row r="129" spans="2:58" s="42" customFormat="1" hidden="1" x14ac:dyDescent="0.3">
      <c r="B129" s="55">
        <v>15</v>
      </c>
      <c r="C129" s="72">
        <f t="shared" si="0"/>
        <v>199.52623149688799</v>
      </c>
      <c r="D129" s="72" t="str">
        <f t="shared" si="20"/>
        <v>1253.66028613816j</v>
      </c>
      <c r="E129" s="72">
        <f t="shared" si="1"/>
        <v>0.9999993630285271</v>
      </c>
      <c r="F129" s="72" t="str">
        <f t="shared" si="2"/>
        <v>-0.00125366028613816j</v>
      </c>
      <c r="G129" s="72" t="str">
        <f t="shared" si="3"/>
        <v>0.999999363028527-0.00125366028613816j</v>
      </c>
      <c r="H129" s="72">
        <f t="shared" si="4"/>
        <v>1.292988169124875E-6</v>
      </c>
      <c r="I129" s="72">
        <f t="shared" si="5"/>
        <v>-7.1829451461592642E-2</v>
      </c>
      <c r="J129" s="72"/>
      <c r="K129" s="72"/>
      <c r="L129" s="72"/>
      <c r="M129" s="72">
        <f t="shared" si="6"/>
        <v>21.81818181818182</v>
      </c>
      <c r="N129" s="72" t="str">
        <f t="shared" si="7"/>
        <v>1+0.0303661594508385j</v>
      </c>
      <c r="O129" s="72" t="str">
        <f t="shared" si="8"/>
        <v>0.999885897185393+0.00376098085841448j</v>
      </c>
      <c r="P129" s="72" t="str">
        <f t="shared" si="21"/>
        <v>21.8228552118759+0.580525286859659j</v>
      </c>
      <c r="Q129" s="72"/>
      <c r="R129" s="72"/>
      <c r="S129" s="72"/>
      <c r="T129" s="72">
        <f t="shared" si="9"/>
        <v>24</v>
      </c>
      <c r="U129" s="72" t="str">
        <f t="shared" si="10"/>
        <v>1+0.0000275805262950395j</v>
      </c>
      <c r="V129" s="72" t="str">
        <f t="shared" si="11"/>
        <v>0.999885897185393+0.00376098085841448j</v>
      </c>
      <c r="W129" s="72" t="str">
        <f t="shared" si="22"/>
        <v>24.002401679225-0.0896208666335902j</v>
      </c>
      <c r="X129" s="72"/>
      <c r="Y129" s="72"/>
      <c r="Z129" s="72"/>
      <c r="AA129" s="72" t="str">
        <f t="shared" si="12"/>
        <v>1.9999999996-159.532851276715j</v>
      </c>
      <c r="AB129" s="72">
        <f t="shared" si="13"/>
        <v>44.057685056667893</v>
      </c>
      <c r="AC129" s="72">
        <f t="shared" si="14"/>
        <v>-89.281743193720999</v>
      </c>
      <c r="AD129" s="72"/>
      <c r="AE129" s="72" t="str">
        <f t="shared" si="15"/>
        <v>62500-4.89711049272719E-06j</v>
      </c>
      <c r="AF129" s="72" t="str">
        <f t="shared" si="16"/>
        <v>0.242424242424242+1.439004001536E-11j</v>
      </c>
      <c r="AG129" s="72">
        <f t="shared" si="23"/>
        <v>-12.308479057718891</v>
      </c>
      <c r="AH129" s="72">
        <f t="shared" si="24"/>
        <v>3.4010153096060613E-9</v>
      </c>
      <c r="AI129" s="72"/>
      <c r="AJ129" s="72"/>
      <c r="AK129" s="72"/>
      <c r="AL129" s="72" t="str">
        <f t="shared" si="17"/>
        <v>1.49764242899593+0.0379610490155768j</v>
      </c>
      <c r="AM129" s="72">
        <f t="shared" si="25"/>
        <v>3.5109520697899117</v>
      </c>
      <c r="AN129" s="72">
        <f t="shared" si="26"/>
        <v>1.4519769416270072</v>
      </c>
      <c r="AO129" s="72"/>
      <c r="AP129" s="72"/>
      <c r="AQ129" s="72"/>
      <c r="AR129" s="72" t="str">
        <f t="shared" si="18"/>
        <v>9.34612364763956-1061.77454529785j</v>
      </c>
      <c r="AS129" s="72">
        <f t="shared" si="27"/>
        <v>60.520982674535702</v>
      </c>
      <c r="AT129" s="72">
        <f t="shared" si="28"/>
        <v>-89.495674846849326</v>
      </c>
      <c r="AU129" s="72"/>
      <c r="AV129" s="72"/>
      <c r="AW129" s="72"/>
      <c r="AX129" s="72" t="str">
        <f t="shared" si="29"/>
        <v>-2.71854620316872-425.069391081325j</v>
      </c>
      <c r="AY129" s="72">
        <f t="shared" si="30"/>
        <v>52.569374292924209</v>
      </c>
      <c r="AZ129" s="72">
        <f t="shared" si="31"/>
        <v>-90.366432171968725</v>
      </c>
      <c r="BA129" s="72">
        <f t="shared" si="19"/>
        <v>89.633567828031275</v>
      </c>
      <c r="BB129" s="72">
        <f t="shared" si="32"/>
        <v>-52.569374292924209</v>
      </c>
      <c r="BC129" s="72">
        <f t="shared" si="33"/>
        <v>-89.633567828031275</v>
      </c>
      <c r="BD129" s="72"/>
      <c r="BE129" s="72"/>
      <c r="BF129" s="56"/>
    </row>
    <row r="130" spans="2:58" s="42" customFormat="1" hidden="1" x14ac:dyDescent="0.3">
      <c r="B130" s="55">
        <v>16</v>
      </c>
      <c r="C130" s="72">
        <f t="shared" si="0"/>
        <v>208.92961308540396</v>
      </c>
      <c r="D130" s="72" t="str">
        <f t="shared" si="20"/>
        <v>1312.74347517293j</v>
      </c>
      <c r="E130" s="72">
        <f t="shared" si="1"/>
        <v>0.99999930157466843</v>
      </c>
      <c r="F130" s="72" t="str">
        <f t="shared" si="2"/>
        <v>-0.00131274347517293j</v>
      </c>
      <c r="G130" s="72" t="str">
        <f t="shared" si="3"/>
        <v>0.999999301574668-0.00131274347517293j</v>
      </c>
      <c r="H130" s="72">
        <f t="shared" si="4"/>
        <v>1.4177335005877068E-6</v>
      </c>
      <c r="I130" s="72">
        <f t="shared" si="5"/>
        <v>-7.5214670036867132E-2</v>
      </c>
      <c r="J130" s="72"/>
      <c r="K130" s="72"/>
      <c r="L130" s="72"/>
      <c r="M130" s="72">
        <f t="shared" si="6"/>
        <v>21.81818181818182</v>
      </c>
      <c r="N130" s="72" t="str">
        <f t="shared" si="7"/>
        <v>1+0.0317972724556387j</v>
      </c>
      <c r="O130" s="72" t="str">
        <f t="shared" si="8"/>
        <v>0.999874888751665+0.00393823042551879j</v>
      </c>
      <c r="P130" s="72" t="str">
        <f t="shared" si="21"/>
        <v>21.8233061682515+0.607889517238521j</v>
      </c>
      <c r="Q130" s="72"/>
      <c r="R130" s="72"/>
      <c r="S130" s="72"/>
      <c r="T130" s="72">
        <f t="shared" si="9"/>
        <v>24</v>
      </c>
      <c r="U130" s="72" t="str">
        <f t="shared" si="10"/>
        <v>1+0.0000288803564538045j</v>
      </c>
      <c r="V130" s="72" t="str">
        <f t="shared" si="11"/>
        <v>0.999874888751665+0.00393823042551879j</v>
      </c>
      <c r="W130" s="72" t="str">
        <f t="shared" si="22"/>
        <v>24.0026334102329-0.0938465138883665j</v>
      </c>
      <c r="X130" s="72"/>
      <c r="Y130" s="72"/>
      <c r="Z130" s="72"/>
      <c r="AA130" s="72" t="str">
        <f t="shared" si="12"/>
        <v>1.99999999960002-152.352690196124j</v>
      </c>
      <c r="AB130" s="72">
        <f t="shared" si="13"/>
        <v>43.657750898465551</v>
      </c>
      <c r="AC130" s="72">
        <f t="shared" si="14"/>
        <v>-89.247896594194671</v>
      </c>
      <c r="AD130" s="72"/>
      <c r="AE130" s="72" t="str">
        <f t="shared" si="15"/>
        <v>62500-5.12790419989426E-06j</v>
      </c>
      <c r="AF130" s="72" t="str">
        <f t="shared" si="16"/>
        <v>0.242424242424242+1.50682217076783E-11j</v>
      </c>
      <c r="AG130" s="72">
        <f t="shared" si="23"/>
        <v>-12.308479057718891</v>
      </c>
      <c r="AH130" s="72">
        <f t="shared" si="24"/>
        <v>3.5613002230466855E-9</v>
      </c>
      <c r="AI130" s="72"/>
      <c r="AJ130" s="72"/>
      <c r="AK130" s="72"/>
      <c r="AL130" s="72" t="str">
        <f t="shared" si="17"/>
        <v>1.49767810277315+0.0397503923439764j</v>
      </c>
      <c r="AM130" s="72">
        <f t="shared" si="25"/>
        <v>3.5114278823849916</v>
      </c>
      <c r="AN130" s="72">
        <f t="shared" si="26"/>
        <v>1.5203501609336465</v>
      </c>
      <c r="AO130" s="72"/>
      <c r="AP130" s="72"/>
      <c r="AQ130" s="72"/>
      <c r="AR130" s="72" t="str">
        <f t="shared" si="18"/>
        <v>9.34616995039541-1014.00118798557j</v>
      </c>
      <c r="AS130" s="72">
        <f t="shared" si="27"/>
        <v>60.121138216644113</v>
      </c>
      <c r="AT130" s="72">
        <f t="shared" si="28"/>
        <v>-89.471912917382298</v>
      </c>
      <c r="AU130" s="72"/>
      <c r="AV130" s="72"/>
      <c r="AW130" s="72"/>
      <c r="AX130" s="72" t="str">
        <f t="shared" si="29"/>
        <v>-2.71847536483243-405.934266067963j</v>
      </c>
      <c r="AY130" s="72">
        <f t="shared" si="30"/>
        <v>52.169309024346163</v>
      </c>
      <c r="AZ130" s="72">
        <f t="shared" si="31"/>
        <v>-90.383694725356918</v>
      </c>
      <c r="BA130" s="72">
        <f t="shared" si="19"/>
        <v>89.616305274643082</v>
      </c>
      <c r="BB130" s="72">
        <f t="shared" si="32"/>
        <v>-52.169309024346163</v>
      </c>
      <c r="BC130" s="72">
        <f t="shared" si="33"/>
        <v>-89.616305274643082</v>
      </c>
      <c r="BD130" s="72"/>
      <c r="BE130" s="72"/>
      <c r="BF130" s="56"/>
    </row>
    <row r="131" spans="2:58" s="42" customFormat="1" hidden="1" x14ac:dyDescent="0.3">
      <c r="B131" s="55">
        <v>17</v>
      </c>
      <c r="C131" s="72">
        <f t="shared" si="0"/>
        <v>218.77616239495526</v>
      </c>
      <c r="D131" s="72" t="str">
        <f t="shared" si="20"/>
        <v>1374.61116912112j</v>
      </c>
      <c r="E131" s="72">
        <f t="shared" si="1"/>
        <v>0.99999923419185233</v>
      </c>
      <c r="F131" s="72" t="str">
        <f t="shared" si="2"/>
        <v>-0.00137461116912112j</v>
      </c>
      <c r="G131" s="72" t="str">
        <f t="shared" si="3"/>
        <v>0.999999234191852-0.00137461116912112j</v>
      </c>
      <c r="H131" s="72">
        <f t="shared" si="4"/>
        <v>1.5545140727006114E-6</v>
      </c>
      <c r="I131" s="72">
        <f t="shared" si="5"/>
        <v>-7.8759429170003142E-2</v>
      </c>
      <c r="J131" s="72"/>
      <c r="K131" s="72"/>
      <c r="L131" s="72"/>
      <c r="M131" s="72">
        <f t="shared" si="6"/>
        <v>21.81818181818182</v>
      </c>
      <c r="N131" s="72" t="str">
        <f t="shared" si="7"/>
        <v>1+0.0332958317384518j</v>
      </c>
      <c r="O131" s="72" t="str">
        <f t="shared" si="8"/>
        <v>0.999862818244109+0.00412383350736336j</v>
      </c>
      <c r="P131" s="72" t="str">
        <f t="shared" si="21"/>
        <v>21.8238006474151+0.636544112528361j</v>
      </c>
      <c r="Q131" s="72"/>
      <c r="R131" s="72"/>
      <c r="S131" s="72"/>
      <c r="T131" s="72">
        <f t="shared" si="9"/>
        <v>24</v>
      </c>
      <c r="U131" s="72" t="str">
        <f t="shared" si="10"/>
        <v>1+0.0000302414457206646j</v>
      </c>
      <c r="V131" s="72" t="str">
        <f t="shared" si="11"/>
        <v>0.999862818244109+0.00412383350736336j</v>
      </c>
      <c r="W131" s="72" t="str">
        <f t="shared" si="22"/>
        <v>24.002887502545-0.0982715981295574j</v>
      </c>
      <c r="X131" s="72"/>
      <c r="Y131" s="72"/>
      <c r="Z131" s="72"/>
      <c r="AA131" s="72" t="str">
        <f t="shared" si="12"/>
        <v>1.99999999960002-145.495689597719j</v>
      </c>
      <c r="AB131" s="72">
        <f t="shared" si="13"/>
        <v>43.257823091413748</v>
      </c>
      <c r="AC131" s="72">
        <f t="shared" si="14"/>
        <v>-89.212455416607312</v>
      </c>
      <c r="AD131" s="72"/>
      <c r="AE131" s="72" t="str">
        <f t="shared" si="15"/>
        <v>62500-5.36957487937937E-06j</v>
      </c>
      <c r="AF131" s="72" t="str">
        <f t="shared" si="16"/>
        <v>0.242424242424242+1.57783651184701E-11j</v>
      </c>
      <c r="AG131" s="72">
        <f t="shared" si="23"/>
        <v>-12.308479057718891</v>
      </c>
      <c r="AH131" s="72">
        <f t="shared" si="24"/>
        <v>3.7291391317321905E-9</v>
      </c>
      <c r="AI131" s="72"/>
      <c r="AJ131" s="72"/>
      <c r="AK131" s="72"/>
      <c r="AL131" s="72" t="str">
        <f t="shared" si="17"/>
        <v>1.4977172194293+0.0416241084161701j</v>
      </c>
      <c r="AM131" s="72">
        <f t="shared" si="25"/>
        <v>3.5119495620142698</v>
      </c>
      <c r="AN131" s="72">
        <f t="shared" si="26"/>
        <v>1.5919373698325499</v>
      </c>
      <c r="AO131" s="72"/>
      <c r="AP131" s="72"/>
      <c r="AQ131" s="72"/>
      <c r="AR131" s="72" t="str">
        <f t="shared" si="18"/>
        <v>9.34622071995186-968.378663525045j</v>
      </c>
      <c r="AS131" s="72">
        <f t="shared" si="27"/>
        <v>59.721308764946606</v>
      </c>
      <c r="AT131" s="72">
        <f t="shared" si="28"/>
        <v>-89.447032038651557</v>
      </c>
      <c r="AU131" s="72"/>
      <c r="AV131" s="72"/>
      <c r="AW131" s="72"/>
      <c r="AX131" s="72" t="str">
        <f t="shared" si="29"/>
        <v>-2.71839769705122-387.660182310719j</v>
      </c>
      <c r="AY131" s="72">
        <f t="shared" si="30"/>
        <v>51.769237462166096</v>
      </c>
      <c r="AZ131" s="72">
        <f t="shared" si="31"/>
        <v>-90.401769821449236</v>
      </c>
      <c r="BA131" s="72">
        <f t="shared" si="19"/>
        <v>89.598230178550764</v>
      </c>
      <c r="BB131" s="72">
        <f t="shared" si="32"/>
        <v>-51.769237462166096</v>
      </c>
      <c r="BC131" s="72">
        <f t="shared" si="33"/>
        <v>-89.598230178550764</v>
      </c>
      <c r="BD131" s="72"/>
      <c r="BE131" s="72"/>
      <c r="BF131" s="56"/>
    </row>
    <row r="132" spans="2:58" s="42" customFormat="1" hidden="1" x14ac:dyDescent="0.3">
      <c r="B132" s="55">
        <v>18</v>
      </c>
      <c r="C132" s="72">
        <f t="shared" si="0"/>
        <v>229.08676527677733</v>
      </c>
      <c r="D132" s="72" t="str">
        <f t="shared" si="20"/>
        <v>1439.39459765635j</v>
      </c>
      <c r="E132" s="72">
        <f t="shared" si="1"/>
        <v>0.99999916030806357</v>
      </c>
      <c r="F132" s="72" t="str">
        <f t="shared" si="2"/>
        <v>-0.00143939459765635j</v>
      </c>
      <c r="G132" s="72" t="str">
        <f t="shared" si="3"/>
        <v>0.999999160308064-0.00143939459765635j</v>
      </c>
      <c r="H132" s="72">
        <f t="shared" si="4"/>
        <v>1.7044910294410561E-6</v>
      </c>
      <c r="I132" s="72">
        <f t="shared" si="5"/>
        <v>-8.2471247793860045E-2</v>
      </c>
      <c r="J132" s="72"/>
      <c r="K132" s="72"/>
      <c r="L132" s="72"/>
      <c r="M132" s="72">
        <f t="shared" si="6"/>
        <v>21.81818181818182</v>
      </c>
      <c r="N132" s="72" t="str">
        <f t="shared" si="7"/>
        <v>1+0.0348650159444321j</v>
      </c>
      <c r="O132" s="72" t="str">
        <f t="shared" si="8"/>
        <v>0.999849583195756+0.00431818379296905j</v>
      </c>
      <c r="P132" s="72" t="str">
        <f t="shared" si="21"/>
        <v>21.8243428514681+0.666549993695939j</v>
      </c>
      <c r="Q132" s="72"/>
      <c r="R132" s="72"/>
      <c r="S132" s="72"/>
      <c r="T132" s="72">
        <f t="shared" si="9"/>
        <v>24</v>
      </c>
      <c r="U132" s="72" t="str">
        <f t="shared" si="10"/>
        <v>1+0.0000316666811484397j</v>
      </c>
      <c r="V132" s="72" t="str">
        <f t="shared" si="11"/>
        <v>0.999849583195756+0.00431818379296905j</v>
      </c>
      <c r="W132" s="72" t="str">
        <f t="shared" si="22"/>
        <v>24.0031661144117-0.1029055612733j</v>
      </c>
      <c r="X132" s="72"/>
      <c r="Y132" s="72"/>
      <c r="Z132" s="72"/>
      <c r="AA132" s="72" t="str">
        <f t="shared" si="12"/>
        <v>1.9999999996-138.947304863897j</v>
      </c>
      <c r="AB132" s="72">
        <f t="shared" si="13"/>
        <v>42.857902248028019</v>
      </c>
      <c r="AC132" s="72">
        <f t="shared" si="14"/>
        <v>-89.175344594203722</v>
      </c>
      <c r="AD132" s="72"/>
      <c r="AE132" s="72" t="str">
        <f t="shared" si="15"/>
        <v>62500-5.62263514709511E-06j</v>
      </c>
      <c r="AF132" s="72" t="str">
        <f t="shared" si="16"/>
        <v>0.242424242424242+1.65219765571206E-11j</v>
      </c>
      <c r="AG132" s="72">
        <f t="shared" si="23"/>
        <v>-12.308479057718891</v>
      </c>
      <c r="AH132" s="72">
        <f t="shared" si="24"/>
        <v>3.904888044490532E-9</v>
      </c>
      <c r="AI132" s="72"/>
      <c r="AJ132" s="72"/>
      <c r="AK132" s="72"/>
      <c r="AL132" s="72" t="str">
        <f t="shared" si="17"/>
        <v>1.49776011135721+0.0435861800560017j</v>
      </c>
      <c r="AM132" s="72">
        <f t="shared" si="25"/>
        <v>3.5125215260672209</v>
      </c>
      <c r="AN132" s="72">
        <f t="shared" si="26"/>
        <v>1.6668888050199508</v>
      </c>
      <c r="AO132" s="72"/>
      <c r="AP132" s="72"/>
      <c r="AQ132" s="72"/>
      <c r="AR132" s="72" t="str">
        <f t="shared" si="18"/>
        <v>9.34627638717517-924.810200481844j</v>
      </c>
      <c r="AS132" s="72">
        <f t="shared" si="27"/>
        <v>59.321495767167491</v>
      </c>
      <c r="AT132" s="72">
        <f t="shared" si="28"/>
        <v>-89.420979611900805</v>
      </c>
      <c r="AU132" s="72"/>
      <c r="AV132" s="72"/>
      <c r="AW132" s="72"/>
      <c r="AX132" s="72" t="str">
        <f t="shared" si="29"/>
        <v>-2.71831254192513-370.208378065375j</v>
      </c>
      <c r="AY132" s="72">
        <f t="shared" si="30"/>
        <v>51.369158999874344</v>
      </c>
      <c r="AZ132" s="72">
        <f t="shared" si="31"/>
        <v>-90.420695603722976</v>
      </c>
      <c r="BA132" s="72">
        <f t="shared" si="19"/>
        <v>89.579304396277024</v>
      </c>
      <c r="BB132" s="72">
        <f t="shared" si="32"/>
        <v>-51.369158999874344</v>
      </c>
      <c r="BC132" s="72">
        <f t="shared" si="33"/>
        <v>-89.579304396277024</v>
      </c>
      <c r="BD132" s="72"/>
      <c r="BE132" s="72"/>
      <c r="BF132" s="56"/>
    </row>
    <row r="133" spans="2:58" s="42" customFormat="1" hidden="1" x14ac:dyDescent="0.3">
      <c r="B133" s="55">
        <v>19</v>
      </c>
      <c r="C133" s="72">
        <f t="shared" si="0"/>
        <v>239.88329190194909</v>
      </c>
      <c r="D133" s="72" t="str">
        <f t="shared" si="20"/>
        <v>1507.2311751162j</v>
      </c>
      <c r="E133" s="72">
        <f t="shared" si="1"/>
        <v>0.99999907929610021</v>
      </c>
      <c r="F133" s="72" t="str">
        <f t="shared" si="2"/>
        <v>-0.0015072311751162j</v>
      </c>
      <c r="G133" s="72" t="str">
        <f t="shared" si="3"/>
        <v>0.9999990792961-0.0015072311751162j</v>
      </c>
      <c r="H133" s="72">
        <f t="shared" si="4"/>
        <v>1.8689375328326048E-6</v>
      </c>
      <c r="I133" s="72">
        <f t="shared" si="5"/>
        <v>-8.6357999200353391E-2</v>
      </c>
      <c r="J133" s="72"/>
      <c r="K133" s="72"/>
      <c r="L133" s="72"/>
      <c r="M133" s="72">
        <f t="shared" si="6"/>
        <v>21.81818181818182</v>
      </c>
      <c r="N133" s="72" t="str">
        <f t="shared" si="7"/>
        <v>1+0.0365081535236646j</v>
      </c>
      <c r="O133" s="72" t="str">
        <f t="shared" si="8"/>
        <v>0.999835071253813+0.0045216935253486j</v>
      </c>
      <c r="P133" s="72" t="str">
        <f t="shared" si="21"/>
        <v>21.8249373885515+0.69797096882122j</v>
      </c>
      <c r="Q133" s="72"/>
      <c r="R133" s="72"/>
      <c r="S133" s="72"/>
      <c r="T133" s="72">
        <f t="shared" si="9"/>
        <v>24</v>
      </c>
      <c r="U133" s="72" t="str">
        <f t="shared" si="10"/>
        <v>1+0.0000331590858525564j</v>
      </c>
      <c r="V133" s="72" t="str">
        <f t="shared" si="11"/>
        <v>0.999835071253813+0.0045216935253486j</v>
      </c>
      <c r="W133" s="72" t="str">
        <f t="shared" si="22"/>
        <v>24.0034716124853-0.107758296556345j</v>
      </c>
      <c r="X133" s="72"/>
      <c r="Y133" s="72"/>
      <c r="Z133" s="72"/>
      <c r="AA133" s="72" t="str">
        <f t="shared" si="12"/>
        <v>1.99999999960001-132.693645992683j</v>
      </c>
      <c r="AB133" s="72">
        <f t="shared" si="13"/>
        <v>42.457989039871563</v>
      </c>
      <c r="AC133" s="72">
        <f t="shared" si="14"/>
        <v>-89.13648553479095</v>
      </c>
      <c r="AD133" s="72"/>
      <c r="AE133" s="72" t="str">
        <f t="shared" si="15"/>
        <v>62500-5.88762177779766E-06j</v>
      </c>
      <c r="AF133" s="72" t="str">
        <f t="shared" si="16"/>
        <v>0.242424242424242+1.73006333231887E-11j</v>
      </c>
      <c r="AG133" s="72">
        <f t="shared" si="23"/>
        <v>-12.308479057718891</v>
      </c>
      <c r="AH133" s="72">
        <f t="shared" si="24"/>
        <v>4.0889197483286885E-9</v>
      </c>
      <c r="AI133" s="72"/>
      <c r="AJ133" s="72"/>
      <c r="AK133" s="72"/>
      <c r="AL133" s="72" t="str">
        <f t="shared" si="17"/>
        <v>1.49780714306496+0.0456407787491417j</v>
      </c>
      <c r="AM133" s="72">
        <f t="shared" si="25"/>
        <v>3.5131486165447767</v>
      </c>
      <c r="AN133" s="72">
        <f t="shared" si="26"/>
        <v>1.745361601272047</v>
      </c>
      <c r="AO133" s="72"/>
      <c r="AP133" s="72"/>
      <c r="AQ133" s="72"/>
      <c r="AR133" s="72" t="str">
        <f t="shared" si="18"/>
        <v>9.34633742448527-883.20338436966j</v>
      </c>
      <c r="AS133" s="72">
        <f t="shared" si="27"/>
        <v>58.92170081069618</v>
      </c>
      <c r="AT133" s="72">
        <f t="shared" si="28"/>
        <v>-89.393700579573192</v>
      </c>
      <c r="AU133" s="72"/>
      <c r="AV133" s="72"/>
      <c r="AW133" s="72"/>
      <c r="AX133" s="72" t="str">
        <f t="shared" si="29"/>
        <v>-2.71821917828155-353.541835758369j</v>
      </c>
      <c r="AY133" s="72">
        <f t="shared" si="30"/>
        <v>50.969072972585359</v>
      </c>
      <c r="AZ133" s="72">
        <f t="shared" si="31"/>
        <v>-90.440511991033347</v>
      </c>
      <c r="BA133" s="72">
        <f t="shared" si="19"/>
        <v>89.559488008966653</v>
      </c>
      <c r="BB133" s="72">
        <f t="shared" si="32"/>
        <v>-50.969072972585359</v>
      </c>
      <c r="BC133" s="72">
        <f t="shared" si="33"/>
        <v>-89.559488008966653</v>
      </c>
      <c r="BD133" s="72"/>
      <c r="BE133" s="72"/>
      <c r="BF133" s="56"/>
    </row>
    <row r="134" spans="2:58" s="42" customFormat="1" hidden="1" x14ac:dyDescent="0.3">
      <c r="B134" s="55">
        <v>20</v>
      </c>
      <c r="C134" s="72">
        <f t="shared" si="0"/>
        <v>251.18864315095806</v>
      </c>
      <c r="D134" s="72" t="str">
        <f t="shared" si="20"/>
        <v>1578.26479197648j</v>
      </c>
      <c r="E134" s="72">
        <f t="shared" si="1"/>
        <v>0.99999899046824881</v>
      </c>
      <c r="F134" s="72" t="str">
        <f t="shared" si="2"/>
        <v>-0.00157826479197648j</v>
      </c>
      <c r="G134" s="72" t="str">
        <f t="shared" si="3"/>
        <v>0.999998990468249-0.00157826479197648j</v>
      </c>
      <c r="H134" s="72">
        <f t="shared" si="4"/>
        <v>2.0492496058103641E-6</v>
      </c>
      <c r="I134" s="72">
        <f t="shared" si="5"/>
        <v>-9.0427927741279626E-2</v>
      </c>
      <c r="J134" s="72"/>
      <c r="K134" s="72"/>
      <c r="L134" s="72"/>
      <c r="M134" s="72">
        <f t="shared" si="6"/>
        <v>21.81818181818182</v>
      </c>
      <c r="N134" s="72" t="str">
        <f t="shared" si="7"/>
        <v>1+0.0382287297912543j</v>
      </c>
      <c r="O134" s="72" t="str">
        <f t="shared" si="8"/>
        <v>0.999819159225889+0.00473479437592944j</v>
      </c>
      <c r="P134" s="72" t="str">
        <f t="shared" si="21"/>
        <v>21.8255893121448+0.730873871533946j</v>
      </c>
      <c r="Q134" s="72"/>
      <c r="R134" s="72"/>
      <c r="S134" s="72"/>
      <c r="T134" s="72">
        <f t="shared" si="9"/>
        <v>24</v>
      </c>
      <c r="U134" s="72" t="str">
        <f t="shared" si="10"/>
        <v>1+0.0000347218254234826j</v>
      </c>
      <c r="V134" s="72" t="str">
        <f t="shared" si="11"/>
        <v>0.999819159225889+0.00473479437592944j</v>
      </c>
      <c r="W134" s="72" t="str">
        <f t="shared" si="22"/>
        <v>24.0038065919599-0.112840170746175j</v>
      </c>
      <c r="X134" s="72"/>
      <c r="Y134" s="72"/>
      <c r="Z134" s="72"/>
      <c r="AA134" s="72" t="str">
        <f t="shared" si="12"/>
        <v>1.99999999959999-126.721448135165j</v>
      </c>
      <c r="AB134" s="72">
        <f t="shared" si="13"/>
        <v>42.058084203241968</v>
      </c>
      <c r="AC134" s="72">
        <f t="shared" si="14"/>
        <v>-89.095795956417817</v>
      </c>
      <c r="AD134" s="72"/>
      <c r="AE134" s="72" t="str">
        <f t="shared" si="15"/>
        <v>62500-6.16509684365812E-06j</v>
      </c>
      <c r="AF134" s="72" t="str">
        <f t="shared" si="16"/>
        <v>0.242424242424242+1.81159870520716E-11j</v>
      </c>
      <c r="AG134" s="72">
        <f t="shared" si="23"/>
        <v>-12.308479057718891</v>
      </c>
      <c r="AH134" s="72">
        <f t="shared" si="24"/>
        <v>4.2816245991640705E-9</v>
      </c>
      <c r="AI134" s="72"/>
      <c r="AJ134" s="72"/>
      <c r="AK134" s="72"/>
      <c r="AL134" s="72" t="str">
        <f t="shared" si="17"/>
        <v>1.49785871428363+0.0477922736763026j</v>
      </c>
      <c r="AM134" s="72">
        <f t="shared" si="25"/>
        <v>3.5138361407078182</v>
      </c>
      <c r="AN134" s="72">
        <f t="shared" si="26"/>
        <v>1.8275200896434467</v>
      </c>
      <c r="AO134" s="72"/>
      <c r="AP134" s="72"/>
      <c r="AQ134" s="72"/>
      <c r="AR134" s="72" t="str">
        <f t="shared" si="18"/>
        <v>9.34640434985914-843.469961627903j</v>
      </c>
      <c r="AS134" s="72">
        <f t="shared" si="27"/>
        <v>58.52192563605869</v>
      </c>
      <c r="AT134" s="72">
        <f t="shared" si="28"/>
        <v>-89.365137312409388</v>
      </c>
      <c r="AU134" s="72"/>
      <c r="AV134" s="72"/>
      <c r="AW134" s="72"/>
      <c r="AX134" s="72" t="str">
        <f t="shared" si="29"/>
        <v>-2.71811681561185-337.625203468336j</v>
      </c>
      <c r="AY134" s="72">
        <f t="shared" si="30"/>
        <v>50.568978651432765</v>
      </c>
      <c r="AZ134" s="72">
        <f t="shared" si="31"/>
        <v>-90.461260757992022</v>
      </c>
      <c r="BA134" s="72">
        <f t="shared" si="19"/>
        <v>89.538739242007978</v>
      </c>
      <c r="BB134" s="72">
        <f t="shared" si="32"/>
        <v>-50.568978651432765</v>
      </c>
      <c r="BC134" s="72">
        <f t="shared" si="33"/>
        <v>-89.538739242007978</v>
      </c>
      <c r="BD134" s="72"/>
      <c r="BE134" s="72"/>
      <c r="BF134" s="56"/>
    </row>
    <row r="135" spans="2:58" s="42" customFormat="1" hidden="1" x14ac:dyDescent="0.3">
      <c r="B135" s="55">
        <v>21</v>
      </c>
      <c r="C135" s="72">
        <f t="shared" si="0"/>
        <v>263.02679918953822</v>
      </c>
      <c r="D135" s="72" t="str">
        <f t="shared" si="20"/>
        <v>1652.64612006218j</v>
      </c>
      <c r="E135" s="72">
        <f t="shared" si="1"/>
        <v>0.99999889307044654</v>
      </c>
      <c r="F135" s="72" t="str">
        <f t="shared" si="2"/>
        <v>-0.00165264612006218j</v>
      </c>
      <c r="G135" s="72" t="str">
        <f t="shared" si="3"/>
        <v>0.999998893070447-0.00165264612006218j</v>
      </c>
      <c r="H135" s="72">
        <f t="shared" si="4"/>
        <v>2.2469579316927063E-6</v>
      </c>
      <c r="I135" s="72">
        <f t="shared" si="5"/>
        <v>-9.4689666316281576E-2</v>
      </c>
      <c r="J135" s="72"/>
      <c r="K135" s="72"/>
      <c r="L135" s="72"/>
      <c r="M135" s="72">
        <f t="shared" si="6"/>
        <v>21.81818181818182</v>
      </c>
      <c r="N135" s="72" t="str">
        <f t="shared" si="7"/>
        <v>1+0.0400303943201461j</v>
      </c>
      <c r="O135" s="72" t="str">
        <f t="shared" si="8"/>
        <v>0.999801712034214+0.00495793836018654j</v>
      </c>
      <c r="P135" s="72" t="str">
        <f t="shared" si="21"/>
        <v>21.8263041641865+0.765328706326076j</v>
      </c>
      <c r="Q135" s="72"/>
      <c r="R135" s="72"/>
      <c r="S135" s="72"/>
      <c r="T135" s="72">
        <f t="shared" si="9"/>
        <v>24</v>
      </c>
      <c r="U135" s="72" t="str">
        <f t="shared" si="10"/>
        <v>1+0.000036358214641368j</v>
      </c>
      <c r="V135" s="72" t="str">
        <f t="shared" si="11"/>
        <v>0.999801712034214+0.00495793836018654j</v>
      </c>
      <c r="W135" s="72" t="str">
        <f t="shared" si="22"/>
        <v>24.0041738986646-0.118162047537424j</v>
      </c>
      <c r="X135" s="72"/>
      <c r="Y135" s="72"/>
      <c r="Z135" s="72"/>
      <c r="AA135" s="72" t="str">
        <f t="shared" si="12"/>
        <v>1.9999999996-121.018043458984j</v>
      </c>
      <c r="AB135" s="72">
        <f t="shared" si="13"/>
        <v>41.658188545406148</v>
      </c>
      <c r="AC135" s="72">
        <f t="shared" si="14"/>
        <v>-89.053189715580544</v>
      </c>
      <c r="AD135" s="72"/>
      <c r="AE135" s="72" t="str">
        <f t="shared" si="15"/>
        <v>62500-6.45564890649287E-06j</v>
      </c>
      <c r="AF135" s="72" t="str">
        <f t="shared" si="16"/>
        <v>0.242424242424242+1.89697672183445E-11j</v>
      </c>
      <c r="AG135" s="72">
        <f t="shared" si="23"/>
        <v>-12.308479057718891</v>
      </c>
      <c r="AH135" s="72">
        <f t="shared" si="24"/>
        <v>4.4834113498216573E-9</v>
      </c>
      <c r="AI135" s="72"/>
      <c r="AJ135" s="72"/>
      <c r="AK135" s="72"/>
      <c r="AL135" s="72" t="str">
        <f t="shared" si="17"/>
        <v>1.49791526337698+0.0500452411932014j</v>
      </c>
      <c r="AM135" s="72">
        <f t="shared" si="25"/>
        <v>3.5145899155846956</v>
      </c>
      <c r="AN135" s="72">
        <f t="shared" si="26"/>
        <v>1.9135361057644154</v>
      </c>
      <c r="AO135" s="72"/>
      <c r="AP135" s="72"/>
      <c r="AQ135" s="72"/>
      <c r="AR135" s="72" t="str">
        <f t="shared" si="18"/>
        <v>9.34647773122397-805.525652425624j</v>
      </c>
      <c r="AS135" s="72">
        <f t="shared" si="27"/>
        <v>58.122172151690961</v>
      </c>
      <c r="AT135" s="72">
        <f t="shared" si="28"/>
        <v>-89.335229491665828</v>
      </c>
      <c r="AU135" s="72"/>
      <c r="AV135" s="72"/>
      <c r="AW135" s="72"/>
      <c r="AX135" s="72" t="str">
        <f t="shared" si="29"/>
        <v>-2.71800458742997-322.424719940924j</v>
      </c>
      <c r="AY135" s="72">
        <f t="shared" si="30"/>
        <v>50.168875237431216</v>
      </c>
      <c r="AZ135" s="72">
        <f t="shared" si="31"/>
        <v>-90.482985618647447</v>
      </c>
      <c r="BA135" s="72">
        <f t="shared" si="19"/>
        <v>89.517014381352553</v>
      </c>
      <c r="BB135" s="72">
        <f t="shared" si="32"/>
        <v>-50.168875237431216</v>
      </c>
      <c r="BC135" s="72">
        <f t="shared" si="33"/>
        <v>-89.517014381352553</v>
      </c>
      <c r="BD135" s="72"/>
      <c r="BE135" s="72"/>
      <c r="BF135" s="56"/>
    </row>
    <row r="136" spans="2:58" s="42" customFormat="1" hidden="1" x14ac:dyDescent="0.3">
      <c r="B136" s="55">
        <v>22</v>
      </c>
      <c r="C136" s="72">
        <f t="shared" si="0"/>
        <v>275.4228703338166</v>
      </c>
      <c r="D136" s="72" t="str">
        <f t="shared" si="20"/>
        <v>1730.53293214266j</v>
      </c>
      <c r="E136" s="72">
        <f t="shared" si="1"/>
        <v>0.9999987862758799</v>
      </c>
      <c r="F136" s="72" t="str">
        <f t="shared" si="2"/>
        <v>-0.00173053293214266j</v>
      </c>
      <c r="G136" s="72" t="str">
        <f t="shared" si="3"/>
        <v>0.99999878627588-0.00173053293214266j</v>
      </c>
      <c r="H136" s="72">
        <f t="shared" si="4"/>
        <v>2.4637408764122766E-6</v>
      </c>
      <c r="I136" s="72">
        <f t="shared" si="5"/>
        <v>-9.9152254685068164E-2</v>
      </c>
      <c r="J136" s="72"/>
      <c r="K136" s="72"/>
      <c r="L136" s="72"/>
      <c r="M136" s="72">
        <f t="shared" si="6"/>
        <v>21.81818181818182</v>
      </c>
      <c r="N136" s="72" t="str">
        <f t="shared" si="7"/>
        <v>1+0.0419169686823595j</v>
      </c>
      <c r="O136" s="72" t="str">
        <f t="shared" si="8"/>
        <v>0.999782581568958+0.00519159879642798j</v>
      </c>
      <c r="P136" s="72" t="str">
        <f t="shared" si="21"/>
        <v>21.8270880223811+0.801408801116394j</v>
      </c>
      <c r="Q136" s="72"/>
      <c r="R136" s="72"/>
      <c r="S136" s="72"/>
      <c r="T136" s="72">
        <f t="shared" si="9"/>
        <v>24</v>
      </c>
      <c r="U136" s="72" t="str">
        <f t="shared" si="10"/>
        <v>1+0.0000380717245071385j</v>
      </c>
      <c r="V136" s="72" t="str">
        <f t="shared" si="11"/>
        <v>0.999782581568958+0.00519159879642798j</v>
      </c>
      <c r="W136" s="72" t="str">
        <f t="shared" si="22"/>
        <v>24.0045766532959-0.123735312211288j</v>
      </c>
      <c r="X136" s="72"/>
      <c r="Y136" s="72"/>
      <c r="Z136" s="72"/>
      <c r="AA136" s="72" t="str">
        <f t="shared" si="12"/>
        <v>1.9999999996-115.57133427815j</v>
      </c>
      <c r="AB136" s="72">
        <f t="shared" si="13"/>
        <v>41.258302951432768</v>
      </c>
      <c r="AC136" s="72">
        <f t="shared" si="14"/>
        <v>-89.008576627642483</v>
      </c>
      <c r="AD136" s="72"/>
      <c r="AE136" s="72" t="str">
        <f t="shared" si="15"/>
        <v>62500-6.75989426618225E-06j</v>
      </c>
      <c r="AF136" s="72" t="str">
        <f t="shared" si="16"/>
        <v>0.242424242424242+1.98637848042086E-11j</v>
      </c>
      <c r="AG136" s="72">
        <f t="shared" si="23"/>
        <v>-12.308479057718891</v>
      </c>
      <c r="AH136" s="72">
        <f t="shared" si="24"/>
        <v>4.6947080170536688E-9</v>
      </c>
      <c r="AI136" s="72"/>
      <c r="AJ136" s="72"/>
      <c r="AK136" s="72"/>
      <c r="AL136" s="72" t="str">
        <f t="shared" si="17"/>
        <v>1.49797727108219+0.0524044747814551j</v>
      </c>
      <c r="AM136" s="72">
        <f t="shared" si="25"/>
        <v>3.5154163166950676</v>
      </c>
      <c r="AN136" s="72">
        <f t="shared" si="26"/>
        <v>2.0035893081357736</v>
      </c>
      <c r="AO136" s="72"/>
      <c r="AP136" s="72"/>
      <c r="AQ136" s="72"/>
      <c r="AR136" s="72" t="str">
        <f t="shared" si="18"/>
        <v>9.34655819126999-769.289971894244j</v>
      </c>
      <c r="AS136" s="72">
        <f t="shared" si="27"/>
        <v>57.722442450134814</v>
      </c>
      <c r="AT136" s="72">
        <f t="shared" si="28"/>
        <v>-89.303913986288578</v>
      </c>
      <c r="AU136" s="72"/>
      <c r="AV136" s="72"/>
      <c r="AW136" s="72"/>
      <c r="AX136" s="72" t="str">
        <f t="shared" si="29"/>
        <v>-2.71788154400145-307.908142977697j</v>
      </c>
      <c r="AY136" s="72">
        <f t="shared" si="30"/>
        <v>49.768761854751119</v>
      </c>
      <c r="AZ136" s="72">
        <f t="shared" si="31"/>
        <v>-90.505732313551405</v>
      </c>
      <c r="BA136" s="72">
        <f t="shared" si="19"/>
        <v>89.494267686448595</v>
      </c>
      <c r="BB136" s="72">
        <f t="shared" si="32"/>
        <v>-49.768761854751119</v>
      </c>
      <c r="BC136" s="72">
        <f t="shared" si="33"/>
        <v>-89.494267686448595</v>
      </c>
      <c r="BD136" s="72"/>
      <c r="BE136" s="72"/>
      <c r="BF136" s="56"/>
    </row>
    <row r="137" spans="2:58" s="42" customFormat="1" hidden="1" x14ac:dyDescent="0.3">
      <c r="B137" s="55">
        <v>23</v>
      </c>
      <c r="C137" s="72">
        <f t="shared" si="0"/>
        <v>288.40315031266061</v>
      </c>
      <c r="D137" s="72" t="str">
        <f t="shared" si="20"/>
        <v>1812.09043658881j</v>
      </c>
      <c r="E137" s="72">
        <f t="shared" si="1"/>
        <v>0.9999986691779662</v>
      </c>
      <c r="F137" s="72" t="str">
        <f t="shared" si="2"/>
        <v>-0.00181209043658881j</v>
      </c>
      <c r="G137" s="72" t="str">
        <f t="shared" si="3"/>
        <v>0.999998669177966-0.00181209043658881j</v>
      </c>
      <c r="H137" s="72">
        <f t="shared" si="4"/>
        <v>2.7014387508626072E-6</v>
      </c>
      <c r="I137" s="72">
        <f t="shared" si="5"/>
        <v>-0.10382515864273448</v>
      </c>
      <c r="J137" s="72"/>
      <c r="K137" s="72"/>
      <c r="L137" s="72"/>
      <c r="M137" s="72">
        <f t="shared" si="6"/>
        <v>21.81818181818182</v>
      </c>
      <c r="N137" s="72" t="str">
        <f t="shared" si="7"/>
        <v>1+0.0438924545550541j</v>
      </c>
      <c r="O137" s="72" t="str">
        <f t="shared" si="8"/>
        <v>0.999761605430923+0.00543627130976643j</v>
      </c>
      <c r="P137" s="72" t="str">
        <f t="shared" si="21"/>
        <v>21.8279475521123+0.839190967468883j</v>
      </c>
      <c r="Q137" s="72"/>
      <c r="R137" s="72"/>
      <c r="S137" s="72"/>
      <c r="T137" s="72">
        <f t="shared" si="9"/>
        <v>24</v>
      </c>
      <c r="U137" s="72" t="str">
        <f t="shared" si="10"/>
        <v>1+0.0000398659896049538j</v>
      </c>
      <c r="V137" s="72" t="str">
        <f t="shared" si="11"/>
        <v>0.999761605430923+0.00543627130976643j</v>
      </c>
      <c r="W137" s="72" t="str">
        <f t="shared" si="22"/>
        <v>24.0050182779984-0.129571897641285j</v>
      </c>
      <c r="X137" s="72"/>
      <c r="Y137" s="72"/>
      <c r="Z137" s="72"/>
      <c r="AA137" s="72" t="str">
        <f t="shared" si="12"/>
        <v>1.9999999996-110.369767392238j</v>
      </c>
      <c r="AB137" s="72">
        <f t="shared" si="13"/>
        <v>40.858428391682523</v>
      </c>
      <c r="AC137" s="72">
        <f t="shared" si="14"/>
        <v>-88.961862279146899</v>
      </c>
      <c r="AD137" s="72"/>
      <c r="AE137" s="72" t="str">
        <f t="shared" si="15"/>
        <v>62500-7.07847826792506E-06j</v>
      </c>
      <c r="AF137" s="72" t="str">
        <f t="shared" si="16"/>
        <v>0.242424242424242+2.07999361408266E-11j</v>
      </c>
      <c r="AG137" s="72">
        <f t="shared" si="23"/>
        <v>-12.308479057718891</v>
      </c>
      <c r="AH137" s="72">
        <f t="shared" si="24"/>
        <v>4.9159627894203564E-9</v>
      </c>
      <c r="AI137" s="72"/>
      <c r="AJ137" s="72"/>
      <c r="AK137" s="72"/>
      <c r="AL137" s="72" t="str">
        <f t="shared" si="17"/>
        <v>1.4980452646145+0.054874995496173j</v>
      </c>
      <c r="AM137" s="72">
        <f t="shared" si="25"/>
        <v>3.5163223313840359</v>
      </c>
      <c r="AN137" s="72">
        <f t="shared" si="26"/>
        <v>2.0978675062300245</v>
      </c>
      <c r="AO137" s="72"/>
      <c r="AP137" s="72"/>
      <c r="AQ137" s="72"/>
      <c r="AR137" s="72" t="str">
        <f t="shared" si="18"/>
        <v>9.34664641272891-734.686059410308j</v>
      </c>
      <c r="AS137" s="72">
        <f t="shared" si="27"/>
        <v>57.322738825797643</v>
      </c>
      <c r="AT137" s="72">
        <f t="shared" si="28"/>
        <v>-89.271124724879698</v>
      </c>
      <c r="AU137" s="72"/>
      <c r="AV137" s="72"/>
      <c r="AW137" s="72"/>
      <c r="AX137" s="72" t="str">
        <f t="shared" si="29"/>
        <v>-2.71774664438127-294.04468104736j</v>
      </c>
      <c r="AY137" s="72">
        <f t="shared" si="30"/>
        <v>49.368637543353799</v>
      </c>
      <c r="AZ137" s="72">
        <f t="shared" si="31"/>
        <v>-90.529548700288998</v>
      </c>
      <c r="BA137" s="72">
        <f t="shared" si="19"/>
        <v>89.470451299711002</v>
      </c>
      <c r="BB137" s="72">
        <f t="shared" si="32"/>
        <v>-49.368637543353799</v>
      </c>
      <c r="BC137" s="72">
        <f t="shared" si="33"/>
        <v>-89.470451299711002</v>
      </c>
      <c r="BD137" s="72"/>
      <c r="BE137" s="72"/>
      <c r="BF137" s="56"/>
    </row>
    <row r="138" spans="2:58" s="42" customFormat="1" hidden="1" x14ac:dyDescent="0.3">
      <c r="B138" s="55">
        <v>24</v>
      </c>
      <c r="C138" s="72">
        <f t="shared" si="0"/>
        <v>301.99517204020168</v>
      </c>
      <c r="D138" s="72" t="str">
        <f t="shared" si="20"/>
        <v>1897.49162780217j</v>
      </c>
      <c r="E138" s="72">
        <f t="shared" si="1"/>
        <v>0.99999854078265704</v>
      </c>
      <c r="F138" s="72" t="str">
        <f t="shared" si="2"/>
        <v>-0.00189749162780217j</v>
      </c>
      <c r="G138" s="72" t="str">
        <f t="shared" si="3"/>
        <v>0.999998540782657-0.00189749162780217j</v>
      </c>
      <c r="H138" s="72">
        <f t="shared" si="4"/>
        <v>2.9620694155771074E-6</v>
      </c>
      <c r="I138" s="72">
        <f t="shared" si="5"/>
        <v>-0.10871829009887916</v>
      </c>
      <c r="J138" s="72"/>
      <c r="K138" s="72"/>
      <c r="L138" s="72"/>
      <c r="M138" s="72">
        <f t="shared" si="6"/>
        <v>21.81818181818182</v>
      </c>
      <c r="N138" s="72" t="str">
        <f t="shared" si="7"/>
        <v>1+0.0459610422086241j</v>
      </c>
      <c r="O138" s="72" t="str">
        <f t="shared" si="8"/>
        <v>0.999738605552928+0.00569247488340651j</v>
      </c>
      <c r="P138" s="72" t="str">
        <f t="shared" si="21"/>
        <v>21.8288900634039+0.878755668894502j</v>
      </c>
      <c r="Q138" s="72"/>
      <c r="R138" s="72"/>
      <c r="S138" s="72"/>
      <c r="T138" s="72">
        <f t="shared" si="9"/>
        <v>24</v>
      </c>
      <c r="U138" s="72" t="str">
        <f t="shared" si="10"/>
        <v>1+0.0000417448158116477j</v>
      </c>
      <c r="V138" s="72" t="str">
        <f t="shared" si="11"/>
        <v>0.999738605552928+0.00569247488340651j</v>
      </c>
      <c r="W138" s="72" t="str">
        <f t="shared" si="22"/>
        <v>24.0055025255227-0.135684311736253j</v>
      </c>
      <c r="X138" s="72"/>
      <c r="Y138" s="72"/>
      <c r="Z138" s="72"/>
      <c r="AA138" s="72" t="str">
        <f t="shared" si="12"/>
        <v>1.99999999959999-105.402309580498j</v>
      </c>
      <c r="AB138" s="72">
        <f t="shared" si="13"/>
        <v>40.458565930017102</v>
      </c>
      <c r="AC138" s="72">
        <f t="shared" si="14"/>
        <v>-88.91294783169316</v>
      </c>
      <c r="AD138" s="72"/>
      <c r="AE138" s="72" t="str">
        <f t="shared" si="15"/>
        <v>62500-7.41207667110225E-06j</v>
      </c>
      <c r="AF138" s="72" t="str">
        <f t="shared" si="16"/>
        <v>0.242424242424242+2.17802069306953E-11j</v>
      </c>
      <c r="AG138" s="72">
        <f t="shared" si="23"/>
        <v>-12.308479057718891</v>
      </c>
      <c r="AH138" s="72">
        <f t="shared" si="24"/>
        <v>5.1476449779580142E-9</v>
      </c>
      <c r="AI138" s="72"/>
      <c r="AJ138" s="72"/>
      <c r="AK138" s="72"/>
      <c r="AL138" s="72" t="str">
        <f t="shared" si="17"/>
        <v>1.49811982217083+0.0574620629377809j</v>
      </c>
      <c r="AM138" s="72">
        <f t="shared" si="25"/>
        <v>3.5173156171894311</v>
      </c>
      <c r="AN138" s="72">
        <f t="shared" si="26"/>
        <v>2.1965669981050482</v>
      </c>
      <c r="AO138" s="72"/>
      <c r="AP138" s="72"/>
      <c r="AQ138" s="72"/>
      <c r="AR138" s="72" t="str">
        <f t="shared" si="18"/>
        <v>9.34674314415908-701.640515565947j</v>
      </c>
      <c r="AS138" s="72">
        <f t="shared" si="27"/>
        <v>56.923063794423939</v>
      </c>
      <c r="AT138" s="72">
        <f t="shared" si="28"/>
        <v>-89.236792562297239</v>
      </c>
      <c r="AU138" s="72"/>
      <c r="AV138" s="72"/>
      <c r="AW138" s="72"/>
      <c r="AX138" s="72" t="str">
        <f t="shared" si="29"/>
        <v>-2.71759874769958-280.804927974226j</v>
      </c>
      <c r="AY138" s="72">
        <f t="shared" si="30"/>
        <v>48.96850125092601</v>
      </c>
      <c r="AZ138" s="72">
        <f t="shared" si="31"/>
        <v>-90.554484847541545</v>
      </c>
      <c r="BA138" s="72">
        <f t="shared" si="19"/>
        <v>89.445515152458455</v>
      </c>
      <c r="BB138" s="72">
        <f t="shared" si="32"/>
        <v>-48.96850125092601</v>
      </c>
      <c r="BC138" s="72">
        <f t="shared" si="33"/>
        <v>-89.445515152458455</v>
      </c>
      <c r="BD138" s="72"/>
      <c r="BE138" s="72"/>
      <c r="BF138" s="56"/>
    </row>
    <row r="139" spans="2:58" s="42" customFormat="1" hidden="1" x14ac:dyDescent="0.3">
      <c r="B139" s="55">
        <v>25</v>
      </c>
      <c r="C139" s="72">
        <f t="shared" si="0"/>
        <v>316.22776601683796</v>
      </c>
      <c r="D139" s="72" t="str">
        <f t="shared" si="20"/>
        <v>1986.91765315922j</v>
      </c>
      <c r="E139" s="72">
        <f t="shared" si="1"/>
        <v>0.99999839999999995</v>
      </c>
      <c r="F139" s="72" t="str">
        <f t="shared" si="2"/>
        <v>-0.00198691765315922j</v>
      </c>
      <c r="G139" s="72" t="str">
        <f t="shared" si="3"/>
        <v>0.9999984-0.00198691765315922j</v>
      </c>
      <c r="H139" s="72">
        <f t="shared" si="4"/>
        <v>3.2478454013170769E-6</v>
      </c>
      <c r="I139" s="72">
        <f t="shared" si="5"/>
        <v>-0.11384202810312041</v>
      </c>
      <c r="J139" s="72"/>
      <c r="K139" s="72"/>
      <c r="L139" s="72"/>
      <c r="M139" s="72">
        <f t="shared" si="6"/>
        <v>21.81818181818182</v>
      </c>
      <c r="N139" s="72" t="str">
        <f t="shared" si="7"/>
        <v>1+0.0481271193948226j</v>
      </c>
      <c r="O139" s="72" t="str">
        <f t="shared" si="8"/>
        <v>0.999713386688192+0.00596075295947766j</v>
      </c>
      <c r="P139" s="72" t="str">
        <f t="shared" si="21"/>
        <v>21.8299235734357+0.920187197696271j</v>
      </c>
      <c r="Q139" s="72"/>
      <c r="R139" s="72"/>
      <c r="S139" s="72"/>
      <c r="T139" s="72">
        <f t="shared" si="9"/>
        <v>24</v>
      </c>
      <c r="U139" s="72" t="str">
        <f t="shared" si="10"/>
        <v>1+0.0000437121883695028j</v>
      </c>
      <c r="V139" s="72" t="str">
        <f t="shared" si="11"/>
        <v>0.999713386688192+0.00596075295947766j</v>
      </c>
      <c r="W139" s="72" t="str">
        <f t="shared" si="22"/>
        <v>24.0060335112115-0.142085666419818j</v>
      </c>
      <c r="X139" s="72"/>
      <c r="Y139" s="72"/>
      <c r="Z139" s="72"/>
      <c r="AA139" s="72" t="str">
        <f t="shared" si="12"/>
        <v>1.9999999996-100.658424198912j</v>
      </c>
      <c r="AB139" s="72">
        <f t="shared" si="13"/>
        <v>40.058716732795894</v>
      </c>
      <c r="AC139" s="72">
        <f t="shared" si="14"/>
        <v>-88.861729817039304</v>
      </c>
      <c r="AD139" s="72"/>
      <c r="AE139" s="72" t="str">
        <f t="shared" si="15"/>
        <v>62500-7.76139708265319E-06j</v>
      </c>
      <c r="AF139" s="72" t="str">
        <f t="shared" si="16"/>
        <v>0.242424242424242+2.2806676459587E-11j</v>
      </c>
      <c r="AG139" s="72">
        <f t="shared" si="23"/>
        <v>-12.308479057718891</v>
      </c>
      <c r="AH139" s="72">
        <f t="shared" si="24"/>
        <v>5.3902460116506541E-9</v>
      </c>
      <c r="AI139" s="72"/>
      <c r="AJ139" s="72"/>
      <c r="AK139" s="72"/>
      <c r="AL139" s="72" t="str">
        <f t="shared" si="17"/>
        <v>1.49820157787227+0.0601711867774983j</v>
      </c>
      <c r="AM139" s="72">
        <f t="shared" si="25"/>
        <v>3.518404565710072</v>
      </c>
      <c r="AN139" s="72">
        <f t="shared" si="26"/>
        <v>2.2998929171113294</v>
      </c>
      <c r="AO139" s="72"/>
      <c r="AP139" s="72"/>
      <c r="AQ139" s="72"/>
      <c r="AR139" s="72" t="str">
        <f t="shared" si="18"/>
        <v>9.34684920628847-670.083246481365j</v>
      </c>
      <c r="AS139" s="72">
        <f t="shared" si="27"/>
        <v>56.523420114444619</v>
      </c>
      <c r="AT139" s="72">
        <f t="shared" si="28"/>
        <v>-89.200845140734458</v>
      </c>
      <c r="AU139" s="72"/>
      <c r="AV139" s="72"/>
      <c r="AW139" s="72"/>
      <c r="AX139" s="72" t="str">
        <f t="shared" si="29"/>
        <v>-2.71743660362134-268.160800565384j</v>
      </c>
      <c r="AY139" s="72">
        <f t="shared" si="30"/>
        <v>48.568351824046943</v>
      </c>
      <c r="AZ139" s="72">
        <f t="shared" si="31"/>
        <v>-90.580593132740546</v>
      </c>
      <c r="BA139" s="72">
        <f t="shared" si="19"/>
        <v>89.419406867259454</v>
      </c>
      <c r="BB139" s="72">
        <f t="shared" si="32"/>
        <v>-48.568351824046943</v>
      </c>
      <c r="BC139" s="72">
        <f t="shared" si="33"/>
        <v>-89.419406867259454</v>
      </c>
      <c r="BD139" s="72"/>
      <c r="BE139" s="72"/>
      <c r="BF139" s="56"/>
    </row>
    <row r="140" spans="2:58" s="42" customFormat="1" hidden="1" x14ac:dyDescent="0.3">
      <c r="B140" s="55">
        <v>26</v>
      </c>
      <c r="C140" s="72">
        <f t="shared" si="0"/>
        <v>331.13112148259114</v>
      </c>
      <c r="D140" s="72" t="str">
        <f t="shared" si="20"/>
        <v>2080.55819724932j</v>
      </c>
      <c r="E140" s="72">
        <f t="shared" si="1"/>
        <v>0.99999824563488615</v>
      </c>
      <c r="F140" s="72" t="str">
        <f t="shared" si="2"/>
        <v>-0.00208055819724932j</v>
      </c>
      <c r="G140" s="72" t="str">
        <f t="shared" si="3"/>
        <v>0.999998245634886-0.00208055819724932j</v>
      </c>
      <c r="H140" s="72">
        <f t="shared" si="4"/>
        <v>3.5611927152875548E-6</v>
      </c>
      <c r="I140" s="72">
        <f t="shared" si="5"/>
        <v>-0.11920724086163617</v>
      </c>
      <c r="J140" s="72"/>
      <c r="K140" s="72"/>
      <c r="L140" s="72"/>
      <c r="M140" s="72">
        <f t="shared" si="6"/>
        <v>21.81818181818182</v>
      </c>
      <c r="N140" s="72" t="str">
        <f t="shared" si="7"/>
        <v>1+0.050395280653773j</v>
      </c>
      <c r="O140" s="72" t="str">
        <f t="shared" si="8"/>
        <v>0.999685734752879+0.00624167459174796j</v>
      </c>
      <c r="P140" s="72" t="str">
        <f t="shared" si="21"/>
        <v>21.83105687515+0.963573860851191j</v>
      </c>
      <c r="Q140" s="72"/>
      <c r="R140" s="72"/>
      <c r="S140" s="72"/>
      <c r="T140" s="72">
        <f t="shared" si="9"/>
        <v>24</v>
      </c>
      <c r="U140" s="72" t="str">
        <f t="shared" si="10"/>
        <v>1+0.000045772280339485j</v>
      </c>
      <c r="V140" s="72" t="str">
        <f t="shared" si="11"/>
        <v>0.999685734752879+0.00624167459174796j</v>
      </c>
      <c r="W140" s="72" t="str">
        <f t="shared" si="22"/>
        <v>24.0066157480891-0.14878970825499j</v>
      </c>
      <c r="X140" s="72"/>
      <c r="Y140" s="72"/>
      <c r="Z140" s="72"/>
      <c r="AA140" s="72" t="str">
        <f t="shared" si="12"/>
        <v>1.99999999959998-96.1280488305616j</v>
      </c>
      <c r="AB140" s="72">
        <f t="shared" si="13"/>
        <v>39.658882078736362</v>
      </c>
      <c r="AC140" s="72">
        <f t="shared" si="14"/>
        <v>-88.808099923086829</v>
      </c>
      <c r="AD140" s="72"/>
      <c r="AE140" s="72" t="str">
        <f t="shared" si="15"/>
        <v>62500-8.12718045800512E-06j</v>
      </c>
      <c r="AF140" s="72" t="str">
        <f t="shared" si="16"/>
        <v>0.242424242424242+2.38815220069939E-11j</v>
      </c>
      <c r="AG140" s="72">
        <f t="shared" si="23"/>
        <v>-12.308479057718891</v>
      </c>
      <c r="AH140" s="72">
        <f t="shared" si="24"/>
        <v>5.6442804798168866E-9</v>
      </c>
      <c r="AI140" s="72"/>
      <c r="AJ140" s="72"/>
      <c r="AK140" s="72"/>
      <c r="AL140" s="72" t="str">
        <f t="shared" si="17"/>
        <v>1.49829122718789+0.063008138867998j</v>
      </c>
      <c r="AM140" s="72">
        <f t="shared" si="25"/>
        <v>3.5195983724750328</v>
      </c>
      <c r="AN140" s="72">
        <f t="shared" si="26"/>
        <v>2.408059587132283</v>
      </c>
      <c r="AO140" s="72"/>
      <c r="AP140" s="72"/>
      <c r="AQ140" s="72"/>
      <c r="AR140" s="72" t="str">
        <f t="shared" si="18"/>
        <v>9.34696549896573-639.947315129181j</v>
      </c>
      <c r="AS140" s="72">
        <f t="shared" si="27"/>
        <v>56.123810810385343</v>
      </c>
      <c r="AT140" s="72">
        <f t="shared" si="28"/>
        <v>-89.16320674513166</v>
      </c>
      <c r="AU140" s="72"/>
      <c r="AV140" s="72"/>
      <c r="AW140" s="72"/>
      <c r="AX140" s="72" t="str">
        <f t="shared" si="29"/>
        <v>-2.71725884190861-256.085479044359j</v>
      </c>
      <c r="AY140" s="72">
        <f t="shared" si="30"/>
        <v>48.168187998518221</v>
      </c>
      <c r="AZ140" s="72">
        <f t="shared" si="31"/>
        <v>-90.607928343359191</v>
      </c>
      <c r="BA140" s="72">
        <f t="shared" si="19"/>
        <v>89.392071656640795</v>
      </c>
      <c r="BB140" s="72">
        <f t="shared" si="32"/>
        <v>-48.168187998518221</v>
      </c>
      <c r="BC140" s="72">
        <f t="shared" si="33"/>
        <v>-89.392071656640795</v>
      </c>
      <c r="BD140" s="72"/>
      <c r="BE140" s="72"/>
      <c r="BF140" s="56"/>
    </row>
    <row r="141" spans="2:58" s="42" customFormat="1" hidden="1" x14ac:dyDescent="0.3">
      <c r="B141" s="55">
        <v>27</v>
      </c>
      <c r="C141" s="72">
        <f t="shared" si="0"/>
        <v>346.73685045253171</v>
      </c>
      <c r="D141" s="72" t="str">
        <f t="shared" si="20"/>
        <v>2178.61188422107j</v>
      </c>
      <c r="E141" s="72">
        <f t="shared" si="1"/>
        <v>0.99999807637690463</v>
      </c>
      <c r="F141" s="72" t="str">
        <f t="shared" si="2"/>
        <v>-0.00217861188422107j</v>
      </c>
      <c r="G141" s="72" t="str">
        <f t="shared" si="3"/>
        <v>0.999998076376905-0.00217861188422107j</v>
      </c>
      <c r="H141" s="72">
        <f t="shared" si="4"/>
        <v>3.9047714274817882E-6</v>
      </c>
      <c r="I141" s="72">
        <f t="shared" si="5"/>
        <v>-0.12482530879143743</v>
      </c>
      <c r="J141" s="72"/>
      <c r="K141" s="72"/>
      <c r="L141" s="72"/>
      <c r="M141" s="72">
        <f t="shared" si="6"/>
        <v>21.81818181818182</v>
      </c>
      <c r="N141" s="72" t="str">
        <f t="shared" si="7"/>
        <v>1+0.0527703370596027j</v>
      </c>
      <c r="O141" s="72" t="str">
        <f t="shared" si="8"/>
        <v>0.999655415008726+0.00653583565266321j</v>
      </c>
      <c r="P141" s="72" t="str">
        <f t="shared" si="21"/>
        <v>21.8322996125603+1.00900817545909j</v>
      </c>
      <c r="Q141" s="72"/>
      <c r="R141" s="72"/>
      <c r="S141" s="72"/>
      <c r="T141" s="72">
        <f t="shared" si="9"/>
        <v>24</v>
      </c>
      <c r="U141" s="72" t="str">
        <f t="shared" si="10"/>
        <v>1+0.0000479294614528635j</v>
      </c>
      <c r="V141" s="72" t="str">
        <f t="shared" si="11"/>
        <v>0.999655415008726+0.00653583565266321j</v>
      </c>
      <c r="W141" s="72" t="str">
        <f t="shared" si="22"/>
        <v>24.0072541853599-0.15581085083303j</v>
      </c>
      <c r="X141" s="72"/>
      <c r="Y141" s="72"/>
      <c r="Z141" s="72"/>
      <c r="AA141" s="72" t="str">
        <f t="shared" si="12"/>
        <v>1.9999999996-91.8015739418939j</v>
      </c>
      <c r="AB141" s="72">
        <f t="shared" si="13"/>
        <v>39.25906336971989</v>
      </c>
      <c r="AC141" s="72">
        <f t="shared" si="14"/>
        <v>-88.751944770397202</v>
      </c>
      <c r="AD141" s="72"/>
      <c r="AE141" s="72" t="str">
        <f t="shared" si="15"/>
        <v>62500-8.51020267273856E-06j</v>
      </c>
      <c r="AF141" s="72" t="str">
        <f t="shared" si="16"/>
        <v>0.242424242424242+2.50070234644292E-11j</v>
      </c>
      <c r="AG141" s="72">
        <f t="shared" si="23"/>
        <v>-12.308479057718891</v>
      </c>
      <c r="AH141" s="72">
        <f t="shared" si="24"/>
        <v>5.9102872236227085E-9</v>
      </c>
      <c r="AI141" s="72"/>
      <c r="AJ141" s="72"/>
      <c r="AK141" s="72"/>
      <c r="AL141" s="72" t="str">
        <f t="shared" si="17"/>
        <v>1.49838953288789+0.0659789659730515j</v>
      </c>
      <c r="AM141" s="72">
        <f t="shared" si="25"/>
        <v>3.5209071133647067</v>
      </c>
      <c r="AN141" s="72">
        <f t="shared" si="26"/>
        <v>2.5212908856267013</v>
      </c>
      <c r="AO141" s="72"/>
      <c r="AP141" s="72"/>
      <c r="AQ141" s="72"/>
      <c r="AR141" s="72" t="str">
        <f t="shared" si="18"/>
        <v>9.34709300878341-611.168799355337j</v>
      </c>
      <c r="AS141" s="72">
        <f t="shared" si="27"/>
        <v>55.724239198532544</v>
      </c>
      <c r="AT141" s="72">
        <f t="shared" si="28"/>
        <v>-89.123798152783664</v>
      </c>
      <c r="AU141" s="72"/>
      <c r="AV141" s="72"/>
      <c r="AW141" s="72"/>
      <c r="AX141" s="72" t="str">
        <f t="shared" si="29"/>
        <v>-2.71706396099776-244.553350164922j</v>
      </c>
      <c r="AY141" s="72">
        <f t="shared" si="30"/>
        <v>47.768008388777822</v>
      </c>
      <c r="AZ141" s="72">
        <f t="shared" si="31"/>
        <v>-90.636547781870135</v>
      </c>
      <c r="BA141" s="72">
        <f t="shared" si="19"/>
        <v>89.363452218129865</v>
      </c>
      <c r="BB141" s="72">
        <f t="shared" si="32"/>
        <v>-47.768008388777822</v>
      </c>
      <c r="BC141" s="72">
        <f t="shared" si="33"/>
        <v>-89.363452218129865</v>
      </c>
      <c r="BD141" s="72"/>
      <c r="BE141" s="72"/>
      <c r="BF141" s="56"/>
    </row>
    <row r="142" spans="2:58" s="42" customFormat="1" hidden="1" x14ac:dyDescent="0.3">
      <c r="B142" s="55">
        <v>28</v>
      </c>
      <c r="C142" s="72">
        <f t="shared" si="0"/>
        <v>363.0780547701014</v>
      </c>
      <c r="D142" s="72" t="str">
        <f t="shared" si="20"/>
        <v>2281.28669909085j</v>
      </c>
      <c r="E142" s="72">
        <f t="shared" si="1"/>
        <v>0.9999978907892183</v>
      </c>
      <c r="F142" s="72" t="str">
        <f t="shared" si="2"/>
        <v>-0.00228128669909085j</v>
      </c>
      <c r="G142" s="72" t="str">
        <f t="shared" si="3"/>
        <v>0.999997890789218-0.00228128669909085j</v>
      </c>
      <c r="H142" s="72">
        <f t="shared" si="4"/>
        <v>4.2814982396590421E-6</v>
      </c>
      <c r="I142" s="72">
        <f t="shared" si="5"/>
        <v>-0.13070814866132074</v>
      </c>
      <c r="J142" s="72"/>
      <c r="K142" s="72"/>
      <c r="L142" s="72"/>
      <c r="M142" s="72">
        <f t="shared" si="6"/>
        <v>21.81818181818182</v>
      </c>
      <c r="N142" s="72" t="str">
        <f t="shared" si="7"/>
        <v>1+0.0552573264253786j</v>
      </c>
      <c r="O142" s="72" t="str">
        <f t="shared" si="8"/>
        <v>0.99962217007035+0.00684386009727255j</v>
      </c>
      <c r="P142" s="72" t="str">
        <f t="shared" si="21"/>
        <v>21.8336623634138+1.05658707432921j</v>
      </c>
      <c r="Q142" s="72"/>
      <c r="R142" s="72"/>
      <c r="S142" s="72"/>
      <c r="T142" s="72">
        <f t="shared" si="9"/>
        <v>24</v>
      </c>
      <c r="U142" s="72" t="str">
        <f t="shared" si="10"/>
        <v>1+0.0000501883073799987j</v>
      </c>
      <c r="V142" s="72" t="str">
        <f t="shared" si="11"/>
        <v>0.99962217007035+0.00684386009727255j</v>
      </c>
      <c r="W142" s="72" t="str">
        <f t="shared" si="22"/>
        <v>24.007954250646-0.16316420905765j</v>
      </c>
      <c r="X142" s="72"/>
      <c r="Y142" s="72"/>
      <c r="Z142" s="72"/>
      <c r="AA142" s="72" t="str">
        <f t="shared" si="12"/>
        <v>1.9999999996-87.6698224996075j</v>
      </c>
      <c r="AB142" s="72">
        <f t="shared" si="13"/>
        <v>38.859262142632609</v>
      </c>
      <c r="AC142" s="72">
        <f t="shared" si="14"/>
        <v>-88.693145678885557</v>
      </c>
      <c r="AD142" s="72"/>
      <c r="AE142" s="72" t="str">
        <f t="shared" si="15"/>
        <v>62500-8.91127616832362E-06j</v>
      </c>
      <c r="AF142" s="72" t="str">
        <f t="shared" si="16"/>
        <v>0.242424242424242+2.61855681713825E-11j</v>
      </c>
      <c r="AG142" s="72">
        <f t="shared" si="23"/>
        <v>-12.308479057718891</v>
      </c>
      <c r="AH142" s="72">
        <f t="shared" si="24"/>
        <v>6.1888304790358235E-9</v>
      </c>
      <c r="AI142" s="72"/>
      <c r="AJ142" s="72"/>
      <c r="AK142" s="72"/>
      <c r="AL142" s="72" t="str">
        <f t="shared" si="17"/>
        <v>1.4984973315777+0.0690900031525029j</v>
      </c>
      <c r="AM142" s="72">
        <f t="shared" si="25"/>
        <v>3.5223418281740249</v>
      </c>
      <c r="AN142" s="72">
        <f t="shared" si="26"/>
        <v>2.6398206135490438</v>
      </c>
      <c r="AO142" s="72"/>
      <c r="AP142" s="72"/>
      <c r="AQ142" s="72"/>
      <c r="AR142" s="72" t="str">
        <f t="shared" si="18"/>
        <v>9.34723281743019-583.68665629537j</v>
      </c>
      <c r="AS142" s="72">
        <f t="shared" si="27"/>
        <v>55.324708915073415</v>
      </c>
      <c r="AT142" s="72">
        <f t="shared" si="28"/>
        <v>-89.082536477019175</v>
      </c>
      <c r="AU142" s="72"/>
      <c r="AV142" s="72"/>
      <c r="AW142" s="72"/>
      <c r="AX142" s="72" t="str">
        <f t="shared" si="29"/>
        <v>-2.71685031550682-233.539952884421j</v>
      </c>
      <c r="AY142" s="72">
        <f t="shared" si="30"/>
        <v>47.367811476313008</v>
      </c>
      <c r="AZ142" s="72">
        <f t="shared" si="31"/>
        <v>-90.666511374381201</v>
      </c>
      <c r="BA142" s="72">
        <f t="shared" si="19"/>
        <v>89.333488625618799</v>
      </c>
      <c r="BB142" s="72">
        <f t="shared" si="32"/>
        <v>-47.367811476313008</v>
      </c>
      <c r="BC142" s="72">
        <f t="shared" si="33"/>
        <v>-89.333488625618799</v>
      </c>
      <c r="BD142" s="72"/>
      <c r="BE142" s="72"/>
      <c r="BF142" s="56"/>
    </row>
    <row r="143" spans="2:58" s="42" customFormat="1" hidden="1" x14ac:dyDescent="0.3">
      <c r="B143" s="55">
        <v>29</v>
      </c>
      <c r="C143" s="72">
        <f t="shared" si="0"/>
        <v>380.18939632056117</v>
      </c>
      <c r="D143" s="72" t="str">
        <f t="shared" si="20"/>
        <v>2388.80042890683j</v>
      </c>
      <c r="E143" s="72">
        <f t="shared" si="1"/>
        <v>0.99999768729636684</v>
      </c>
      <c r="F143" s="72" t="str">
        <f t="shared" si="2"/>
        <v>-0.00238880042890683j</v>
      </c>
      <c r="G143" s="72" t="str">
        <f t="shared" si="3"/>
        <v>0.999997687296367-0.00238880042890683j</v>
      </c>
      <c r="H143" s="72">
        <f t="shared" si="4"/>
        <v>4.6945712915333445E-6</v>
      </c>
      <c r="I143" s="72">
        <f t="shared" si="5"/>
        <v>-0.13686823887071339</v>
      </c>
      <c r="J143" s="72"/>
      <c r="K143" s="72"/>
      <c r="L143" s="72"/>
      <c r="M143" s="72">
        <f t="shared" si="6"/>
        <v>21.81818181818182</v>
      </c>
      <c r="N143" s="72" t="str">
        <f t="shared" si="7"/>
        <v>1+0.0578615239889812j</v>
      </c>
      <c r="O143" s="72" t="str">
        <f t="shared" si="8"/>
        <v>0.999585717720288+0.00716640128672049j</v>
      </c>
      <c r="P143" s="72" t="str">
        <f t="shared" si="21"/>
        <v>21.8351567299468+1.10641212231978j</v>
      </c>
      <c r="Q143" s="72"/>
      <c r="R143" s="72"/>
      <c r="S143" s="72"/>
      <c r="T143" s="72">
        <f t="shared" si="9"/>
        <v>24</v>
      </c>
      <c r="U143" s="72" t="str">
        <f t="shared" si="10"/>
        <v>1+0.0000525536094359502j</v>
      </c>
      <c r="V143" s="72" t="str">
        <f t="shared" si="11"/>
        <v>0.999585717720288+0.00716640128672049j</v>
      </c>
      <c r="W143" s="72" t="str">
        <f t="shared" si="22"/>
        <v>24.0087218963304-0.1708656354689j</v>
      </c>
      <c r="X143" s="72"/>
      <c r="Y143" s="72"/>
      <c r="Z143" s="72"/>
      <c r="AA143" s="72" t="str">
        <f t="shared" si="12"/>
        <v>1.99999999960001-83.7240305049411j</v>
      </c>
      <c r="AB143" s="72">
        <f t="shared" si="13"/>
        <v>38.459480082341344</v>
      </c>
      <c r="AC143" s="72">
        <f t="shared" si="14"/>
        <v>-88.631578424332716</v>
      </c>
      <c r="AD143" s="72"/>
      <c r="AE143" s="72" t="str">
        <f t="shared" si="15"/>
        <v>62500-9.33125167541731E-06j</v>
      </c>
      <c r="AF143" s="72" t="str">
        <f t="shared" si="16"/>
        <v>0.242424242424242+2.74196559791877E-11j</v>
      </c>
      <c r="AG143" s="72">
        <f t="shared" si="23"/>
        <v>-12.308479057718891</v>
      </c>
      <c r="AH143" s="72">
        <f t="shared" si="24"/>
        <v>6.4805010736459562E-9</v>
      </c>
      <c r="AI143" s="72"/>
      <c r="AJ143" s="72"/>
      <c r="AK143" s="72"/>
      <c r="AL143" s="72" t="str">
        <f t="shared" si="17"/>
        <v>1.4986155408712+0.0723478878416663j</v>
      </c>
      <c r="AM143" s="72">
        <f t="shared" si="25"/>
        <v>3.5239146119653557</v>
      </c>
      <c r="AN143" s="72">
        <f t="shared" si="26"/>
        <v>2.7638928709930926</v>
      </c>
      <c r="AO143" s="72"/>
      <c r="AP143" s="72"/>
      <c r="AQ143" s="72"/>
      <c r="AR143" s="72" t="str">
        <f t="shared" si="18"/>
        <v>9.34738611084834-557.442592898655j</v>
      </c>
      <c r="AS143" s="72">
        <f t="shared" si="27"/>
        <v>54.925223946949743</v>
      </c>
      <c r="AT143" s="72">
        <f t="shared" si="28"/>
        <v>-89.039335004843991</v>
      </c>
      <c r="AU143" s="72"/>
      <c r="AV143" s="72"/>
      <c r="AW143" s="72"/>
      <c r="AX143" s="72" t="str">
        <f t="shared" si="29"/>
        <v>-2.71661610257032-223.021926481439j</v>
      </c>
      <c r="AY143" s="72">
        <f t="shared" si="30"/>
        <v>46.967595596979386</v>
      </c>
      <c r="AZ143" s="72">
        <f t="shared" si="31"/>
        <v>-90.697881782935639</v>
      </c>
      <c r="BA143" s="72">
        <f t="shared" si="19"/>
        <v>89.302118217064361</v>
      </c>
      <c r="BB143" s="72">
        <f t="shared" si="32"/>
        <v>-46.967595596979386</v>
      </c>
      <c r="BC143" s="72">
        <f t="shared" si="33"/>
        <v>-89.302118217064361</v>
      </c>
      <c r="BD143" s="72"/>
      <c r="BE143" s="72"/>
      <c r="BF143" s="56"/>
    </row>
    <row r="144" spans="2:58" s="42" customFormat="1" hidden="1" x14ac:dyDescent="0.3">
      <c r="B144" s="55">
        <v>30</v>
      </c>
      <c r="C144" s="72">
        <f t="shared" si="0"/>
        <v>398.10717055349727</v>
      </c>
      <c r="D144" s="72" t="str">
        <f t="shared" si="20"/>
        <v>2501.38112470457j</v>
      </c>
      <c r="E144" s="72">
        <f t="shared" si="1"/>
        <v>0.99999746417089208</v>
      </c>
      <c r="F144" s="72" t="str">
        <f t="shared" si="2"/>
        <v>-0.00250138112470457j</v>
      </c>
      <c r="G144" s="72" t="str">
        <f t="shared" si="3"/>
        <v>0.999997464170892-0.00250138112470457j</v>
      </c>
      <c r="H144" s="72">
        <f t="shared" si="4"/>
        <v>5.1474972485264746E-6</v>
      </c>
      <c r="I144" s="72">
        <f t="shared" si="5"/>
        <v>-0.14331864592008872</v>
      </c>
      <c r="J144" s="72"/>
      <c r="K144" s="72"/>
      <c r="L144" s="72"/>
      <c r="M144" s="72">
        <f t="shared" si="6"/>
        <v>21.81818181818182</v>
      </c>
      <c r="N144" s="72" t="str">
        <f t="shared" si="7"/>
        <v>1+0.0605884536025941j</v>
      </c>
      <c r="O144" s="72" t="str">
        <f t="shared" si="8"/>
        <v>0.999545748513247+0.00750414337411371j</v>
      </c>
      <c r="P144" s="72" t="str">
        <f t="shared" si="21"/>
        <v>21.8367954385272+1.15858974409576j</v>
      </c>
      <c r="Q144" s="72"/>
      <c r="R144" s="72"/>
      <c r="S144" s="72"/>
      <c r="T144" s="72">
        <f t="shared" si="9"/>
        <v>24</v>
      </c>
      <c r="U144" s="72" t="str">
        <f t="shared" si="10"/>
        <v>1+0.0000550303847435005j</v>
      </c>
      <c r="V144" s="72" t="str">
        <f t="shared" si="11"/>
        <v>0.999545748513247+0.00750414337411371j</v>
      </c>
      <c r="W144" s="72" t="str">
        <f t="shared" si="22"/>
        <v>24.0095636504126-0.178931758766208j</v>
      </c>
      <c r="X144" s="72"/>
      <c r="Y144" s="72"/>
      <c r="Z144" s="72"/>
      <c r="AA144" s="72" t="str">
        <f t="shared" si="12"/>
        <v>1.9999999996-79.9558284040518j</v>
      </c>
      <c r="AB144" s="72">
        <f t="shared" si="13"/>
        <v>38.059719035910298</v>
      </c>
      <c r="AC144" s="72">
        <f t="shared" si="14"/>
        <v>-88.567112984356015</v>
      </c>
      <c r="AD144" s="72"/>
      <c r="AE144" s="72" t="str">
        <f t="shared" si="15"/>
        <v>62500-9.77102001837725E-06j</v>
      </c>
      <c r="AF144" s="72" t="str">
        <f t="shared" si="16"/>
        <v>0.242424242424242+2.8711904553542E-11j</v>
      </c>
      <c r="AG144" s="72">
        <f t="shared" si="23"/>
        <v>-12.308479057718891</v>
      </c>
      <c r="AH144" s="72">
        <f t="shared" si="24"/>
        <v>6.7859176798891893E-9</v>
      </c>
      <c r="AI144" s="72"/>
      <c r="AJ144" s="72"/>
      <c r="AK144" s="72"/>
      <c r="AL144" s="72" t="str">
        <f t="shared" si="17"/>
        <v>1.49874516726574+0.0757595746673414j</v>
      </c>
      <c r="AM144" s="72">
        <f t="shared" si="25"/>
        <v>3.5256387149040442</v>
      </c>
      <c r="AN144" s="72">
        <f t="shared" si="26"/>
        <v>2.8937624371446908</v>
      </c>
      <c r="AO144" s="72"/>
      <c r="AP144" s="72"/>
      <c r="AQ144" s="72"/>
      <c r="AR144" s="72" t="str">
        <f t="shared" si="18"/>
        <v>9.3475541892706-532.380942286013j</v>
      </c>
      <c r="AS144" s="72">
        <f t="shared" si="27"/>
        <v>54.525788665686591</v>
      </c>
      <c r="AT144" s="72">
        <f t="shared" si="28"/>
        <v>-88.994103028460671</v>
      </c>
      <c r="AU144" s="72"/>
      <c r="AV144" s="72"/>
      <c r="AW144" s="72"/>
      <c r="AX144" s="72" t="str">
        <f t="shared" si="29"/>
        <v>-2.71635934690069-212.976961007826j</v>
      </c>
      <c r="AY144" s="72">
        <f t="shared" si="30"/>
        <v>46.567358927127138</v>
      </c>
      <c r="AZ144" s="72">
        <f t="shared" si="31"/>
        <v>-90.730724521437494</v>
      </c>
      <c r="BA144" s="72">
        <f t="shared" si="19"/>
        <v>89.269275478562506</v>
      </c>
      <c r="BB144" s="72">
        <f t="shared" si="32"/>
        <v>-46.567358927127138</v>
      </c>
      <c r="BC144" s="72">
        <f t="shared" si="33"/>
        <v>-89.269275478562506</v>
      </c>
      <c r="BD144" s="72"/>
      <c r="BE144" s="72"/>
      <c r="BF144" s="56"/>
    </row>
    <row r="145" spans="2:58" s="42" customFormat="1" hidden="1" x14ac:dyDescent="0.3">
      <c r="B145" s="55">
        <v>31</v>
      </c>
      <c r="C145" s="72">
        <f t="shared" si="0"/>
        <v>416.86938347033549</v>
      </c>
      <c r="D145" s="72" t="str">
        <f t="shared" si="20"/>
        <v>2619.26758523382j</v>
      </c>
      <c r="E145" s="72">
        <f t="shared" si="1"/>
        <v>0.99999721951867404</v>
      </c>
      <c r="F145" s="72" t="str">
        <f t="shared" si="2"/>
        <v>-0.00261926758523382j</v>
      </c>
      <c r="G145" s="72" t="str">
        <f t="shared" si="3"/>
        <v>0.999997219518674-0.00261926758523382j</v>
      </c>
      <c r="H145" s="72">
        <f t="shared" si="4"/>
        <v>5.6441211300979781E-6</v>
      </c>
      <c r="I145" s="72">
        <f t="shared" si="5"/>
        <v>-0.15007305212911939</v>
      </c>
      <c r="J145" s="72"/>
      <c r="K145" s="72"/>
      <c r="L145" s="72"/>
      <c r="M145" s="72">
        <f t="shared" si="6"/>
        <v>21.81818181818182</v>
      </c>
      <c r="N145" s="72" t="str">
        <f t="shared" si="7"/>
        <v>1+0.0634438994495336j</v>
      </c>
      <c r="O145" s="72" t="str">
        <f t="shared" si="8"/>
        <v>0.99950192314921+0.00785780275570146j</v>
      </c>
      <c r="P145" s="72" t="str">
        <f t="shared" si="21"/>
        <v>21.8385924490759+1.21323146402426j</v>
      </c>
      <c r="Q145" s="72"/>
      <c r="R145" s="72"/>
      <c r="S145" s="72"/>
      <c r="T145" s="72">
        <f t="shared" si="9"/>
        <v>24</v>
      </c>
      <c r="U145" s="72" t="str">
        <f t="shared" si="10"/>
        <v>1+0.000057623886875144j</v>
      </c>
      <c r="V145" s="72" t="str">
        <f t="shared" si="11"/>
        <v>0.99950192314921+0.00785780275570146j</v>
      </c>
      <c r="W145" s="72" t="str">
        <f t="shared" si="22"/>
        <v>24.0104866723133-0.187380024707039j</v>
      </c>
      <c r="X145" s="72"/>
      <c r="Y145" s="72"/>
      <c r="Z145" s="72"/>
      <c r="AA145" s="72" t="str">
        <f t="shared" si="12"/>
        <v>1.9999999996-76.357223335072j</v>
      </c>
      <c r="AB145" s="72">
        <f t="shared" si="13"/>
        <v>37.65998102817808</v>
      </c>
      <c r="AC145" s="72">
        <f t="shared" si="14"/>
        <v>-88.49961327347971</v>
      </c>
      <c r="AD145" s="72"/>
      <c r="AE145" s="72" t="str">
        <f t="shared" si="15"/>
        <v>62500-0.0000102315140048196j</v>
      </c>
      <c r="AF145" s="72" t="str">
        <f t="shared" si="16"/>
        <v>0.242424242424242+3.00650549269263E-11j</v>
      </c>
      <c r="AG145" s="72">
        <f t="shared" si="23"/>
        <v>-12.308479057718891</v>
      </c>
      <c r="AH145" s="72">
        <f t="shared" si="24"/>
        <v>7.1057281273352622E-9</v>
      </c>
      <c r="AI145" s="72"/>
      <c r="AJ145" s="72"/>
      <c r="AK145" s="72"/>
      <c r="AL145" s="72" t="str">
        <f t="shared" si="17"/>
        <v>1.49888731478917+0.0793323510459951j</v>
      </c>
      <c r="AM145" s="72">
        <f t="shared" si="25"/>
        <v>3.5275286513322373</v>
      </c>
      <c r="AN145" s="72">
        <f t="shared" si="26"/>
        <v>3.0296951528220042</v>
      </c>
      <c r="AO145" s="72"/>
      <c r="AP145" s="72"/>
      <c r="AQ145" s="72"/>
      <c r="AR145" s="72" t="str">
        <f t="shared" si="18"/>
        <v>9.34773847822093-508.448545678508j</v>
      </c>
      <c r="AS145" s="72">
        <f t="shared" si="27"/>
        <v>54.126407864482161</v>
      </c>
      <c r="AT145" s="72">
        <f t="shared" si="28"/>
        <v>-88.946745670602354</v>
      </c>
      <c r="AU145" s="72"/>
      <c r="AV145" s="72"/>
      <c r="AW145" s="72"/>
      <c r="AX145" s="72" t="str">
        <f t="shared" si="29"/>
        <v>-2.71607788445772-203.38374997001j</v>
      </c>
      <c r="AY145" s="72">
        <f t="shared" si="30"/>
        <v>46.167099468423196</v>
      </c>
      <c r="AZ145" s="72">
        <f t="shared" si="31"/>
        <v>-90.765108075128879</v>
      </c>
      <c r="BA145" s="72">
        <f t="shared" si="19"/>
        <v>89.234891924871121</v>
      </c>
      <c r="BB145" s="72">
        <f t="shared" si="32"/>
        <v>-46.167099468423196</v>
      </c>
      <c r="BC145" s="72">
        <f t="shared" si="33"/>
        <v>-89.234891924871121</v>
      </c>
      <c r="BD145" s="72"/>
      <c r="BE145" s="72"/>
      <c r="BF145" s="56"/>
    </row>
    <row r="146" spans="2:58" s="42" customFormat="1" hidden="1" x14ac:dyDescent="0.3">
      <c r="B146" s="55">
        <v>32</v>
      </c>
      <c r="C146" s="72">
        <f t="shared" si="0"/>
        <v>436.51583224016599</v>
      </c>
      <c r="D146" s="72" t="str">
        <f t="shared" si="20"/>
        <v>2742.70986348268j</v>
      </c>
      <c r="E146" s="72">
        <f t="shared" si="1"/>
        <v>0.99999695126285126</v>
      </c>
      <c r="F146" s="72" t="str">
        <f t="shared" si="2"/>
        <v>-0.00274270986348268j</v>
      </c>
      <c r="G146" s="72" t="str">
        <f t="shared" si="3"/>
        <v>0.999996951262851-0.00274270986348268j</v>
      </c>
      <c r="H146" s="72">
        <f t="shared" si="4"/>
        <v>6.18865891721699E-6</v>
      </c>
      <c r="I146" s="72">
        <f t="shared" si="5"/>
        <v>-0.15714578466141704</v>
      </c>
      <c r="J146" s="72"/>
      <c r="K146" s="72"/>
      <c r="L146" s="72"/>
      <c r="M146" s="72">
        <f t="shared" si="6"/>
        <v>21.81818181818182</v>
      </c>
      <c r="N146" s="72" t="str">
        <f t="shared" si="7"/>
        <v>1+0.0664339183132775j</v>
      </c>
      <c r="O146" s="72" t="str">
        <f t="shared" si="8"/>
        <v>0.999453869593105+0.00822812959044804j</v>
      </c>
      <c r="P146" s="72" t="str">
        <f t="shared" si="21"/>
        <v>21.8405630752399+1.27045415898869j</v>
      </c>
      <c r="Q146" s="72"/>
      <c r="R146" s="72"/>
      <c r="S146" s="72"/>
      <c r="T146" s="72">
        <f t="shared" si="9"/>
        <v>24</v>
      </c>
      <c r="U146" s="72" t="str">
        <f t="shared" si="10"/>
        <v>1+0.000060339616996619j</v>
      </c>
      <c r="V146" s="72" t="str">
        <f t="shared" si="11"/>
        <v>0.999453869593105+0.00822812959044804j</v>
      </c>
      <c r="W146" s="72" t="str">
        <f t="shared" si="22"/>
        <v>24.0114988141188-0.196228739576931j</v>
      </c>
      <c r="X146" s="72"/>
      <c r="Y146" s="72"/>
      <c r="Z146" s="72"/>
      <c r="AA146" s="72" t="str">
        <f t="shared" si="12"/>
        <v>1.9999999996-72.9205821741773j</v>
      </c>
      <c r="AB146" s="72">
        <f t="shared" si="13"/>
        <v>37.260268278822714</v>
      </c>
      <c r="AC146" s="72">
        <f t="shared" si="14"/>
        <v>-88.428936866948874</v>
      </c>
      <c r="AD146" s="72"/>
      <c r="AE146" s="72" t="str">
        <f t="shared" si="15"/>
        <v>62500-0.0000107137104042292j</v>
      </c>
      <c r="AF146" s="72" t="str">
        <f t="shared" si="16"/>
        <v>0.242424242424242+3.14819773127029E-11j</v>
      </c>
      <c r="AG146" s="72">
        <f t="shared" si="23"/>
        <v>-12.308479057718891</v>
      </c>
      <c r="AH146" s="72">
        <f t="shared" si="24"/>
        <v>7.4406107768210156E-9</v>
      </c>
      <c r="AI146" s="72"/>
      <c r="AJ146" s="72"/>
      <c r="AK146" s="72"/>
      <c r="AL146" s="72" t="str">
        <f t="shared" si="17"/>
        <v>1.49904319449563+0.0830738536134557j</v>
      </c>
      <c r="AM146" s="72">
        <f t="shared" si="25"/>
        <v>3.5296003188928253</v>
      </c>
      <c r="AN146" s="72">
        <f t="shared" si="26"/>
        <v>3.1719683035337587</v>
      </c>
      <c r="AO146" s="72"/>
      <c r="AP146" s="72"/>
      <c r="AQ146" s="72"/>
      <c r="AR146" s="72" t="str">
        <f t="shared" si="18"/>
        <v>9.34794054057024-485.594639647105j</v>
      </c>
      <c r="AS146" s="72">
        <f t="shared" si="27"/>
        <v>53.727086798873167</v>
      </c>
      <c r="AT146" s="72">
        <f t="shared" si="28"/>
        <v>-88.897163703648843</v>
      </c>
      <c r="AU146" s="72"/>
      <c r="AV146" s="72"/>
      <c r="AW146" s="72"/>
      <c r="AX146" s="72" t="str">
        <f t="shared" si="29"/>
        <v>-2.71576934460474-194.221945139321j</v>
      </c>
      <c r="AY146" s="72">
        <f t="shared" si="30"/>
        <v>45.766815031251895</v>
      </c>
      <c r="AZ146" s="72">
        <f t="shared" si="31"/>
        <v>-90.801104023508074</v>
      </c>
      <c r="BA146" s="72">
        <f t="shared" si="19"/>
        <v>89.198895976491926</v>
      </c>
      <c r="BB146" s="72">
        <f t="shared" si="32"/>
        <v>-45.766815031251895</v>
      </c>
      <c r="BC146" s="72">
        <f t="shared" si="33"/>
        <v>-89.198895976491926</v>
      </c>
      <c r="BD146" s="72"/>
      <c r="BE146" s="72"/>
      <c r="BF146" s="56"/>
    </row>
    <row r="147" spans="2:58" s="42" customFormat="1" hidden="1" x14ac:dyDescent="0.3">
      <c r="B147" s="55">
        <v>33</v>
      </c>
      <c r="C147" s="72">
        <f t="shared" si="0"/>
        <v>457.08818961487509</v>
      </c>
      <c r="D147" s="72" t="str">
        <f t="shared" si="20"/>
        <v>2871.9697970735j</v>
      </c>
      <c r="E147" s="72">
        <f t="shared" si="1"/>
        <v>0.99999665712619068</v>
      </c>
      <c r="F147" s="72" t="str">
        <f t="shared" si="2"/>
        <v>-0.0028719697970735j</v>
      </c>
      <c r="G147" s="72" t="str">
        <f t="shared" si="3"/>
        <v>0.999996657126191-0.0028719697970735j</v>
      </c>
      <c r="H147" s="72">
        <f t="shared" si="4"/>
        <v>6.7857333748416943E-6</v>
      </c>
      <c r="I147" s="72">
        <f t="shared" si="5"/>
        <v>-0.16455184591747177</v>
      </c>
      <c r="J147" s="72"/>
      <c r="K147" s="72"/>
      <c r="L147" s="72"/>
      <c r="M147" s="72">
        <f t="shared" si="6"/>
        <v>21.81818181818182</v>
      </c>
      <c r="N147" s="72" t="str">
        <f t="shared" si="7"/>
        <v>1+0.0695648524247143j</v>
      </c>
      <c r="O147" s="72" t="str">
        <f t="shared" si="8"/>
        <v>0.999401179916589+0.0086159093912205j</v>
      </c>
      <c r="P147" s="72" t="str">
        <f t="shared" si="21"/>
        <v>21.842724116395+1.33038032497029j</v>
      </c>
      <c r="Q147" s="72"/>
      <c r="R147" s="72"/>
      <c r="S147" s="72"/>
      <c r="T147" s="72">
        <f t="shared" si="9"/>
        <v>24</v>
      </c>
      <c r="U147" s="72" t="str">
        <f t="shared" si="10"/>
        <v>1+0.000063183335535617j</v>
      </c>
      <c r="V147" s="72" t="str">
        <f t="shared" si="11"/>
        <v>0.999401179916589+0.0086159093912205j</v>
      </c>
      <c r="W147" s="72" t="str">
        <f t="shared" si="22"/>
        <v>24.0126086878018-0.205497116448493j</v>
      </c>
      <c r="X147" s="72"/>
      <c r="Y147" s="72"/>
      <c r="Z147" s="72"/>
      <c r="AA147" s="72" t="str">
        <f t="shared" si="12"/>
        <v>1.99999999959999-69.6386153447065j</v>
      </c>
      <c r="AB147" s="72">
        <f t="shared" si="13"/>
        <v>36.860583221055613</v>
      </c>
      <c r="AC147" s="72">
        <f t="shared" si="14"/>
        <v>-88.354934712937364</v>
      </c>
      <c r="AD147" s="72"/>
      <c r="AE147" s="72" t="str">
        <f t="shared" si="15"/>
        <v>62500-0.0000112186320198184j</v>
      </c>
      <c r="AF147" s="72" t="str">
        <f t="shared" si="16"/>
        <v>0.242424242424242+3.29656771932221E-11j</v>
      </c>
      <c r="AG147" s="72">
        <f t="shared" si="23"/>
        <v>-12.308479057718891</v>
      </c>
      <c r="AH147" s="72">
        <f t="shared" si="24"/>
        <v>7.7912759593445018E-9</v>
      </c>
      <c r="AI147" s="72"/>
      <c r="AJ147" s="72"/>
      <c r="AK147" s="72"/>
      <c r="AL147" s="72" t="str">
        <f t="shared" si="17"/>
        <v>1.49921413489488+0.0869920855396286j</v>
      </c>
      <c r="AM147" s="72">
        <f t="shared" si="25"/>
        <v>3.5318711285790627</v>
      </c>
      <c r="AN147" s="72">
        <f t="shared" si="26"/>
        <v>3.3208710005823252</v>
      </c>
      <c r="AO147" s="72"/>
      <c r="AP147" s="72"/>
      <c r="AQ147" s="72"/>
      <c r="AR147" s="72" t="str">
        <f t="shared" si="18"/>
        <v>9.3481620897511-463.77074844419j</v>
      </c>
      <c r="AS147" s="72">
        <f t="shared" si="27"/>
        <v>53.327831231320602</v>
      </c>
      <c r="AT147" s="72">
        <f t="shared" si="28"/>
        <v>-88.845253362529661</v>
      </c>
      <c r="AU147" s="72"/>
      <c r="AV147" s="72"/>
      <c r="AW147" s="72"/>
      <c r="AX147" s="72" t="str">
        <f t="shared" si="29"/>
        <v>-2.71543113061667-185.472113395556j</v>
      </c>
      <c r="AY147" s="72">
        <f t="shared" si="30"/>
        <v>45.366503216565668</v>
      </c>
      <c r="AZ147" s="72">
        <f t="shared" si="31"/>
        <v>-90.838787166531532</v>
      </c>
      <c r="BA147" s="72">
        <f t="shared" si="19"/>
        <v>89.161212833468468</v>
      </c>
      <c r="BB147" s="72">
        <f t="shared" si="32"/>
        <v>-45.366503216565668</v>
      </c>
      <c r="BC147" s="72">
        <f t="shared" si="33"/>
        <v>-89.161212833468468</v>
      </c>
      <c r="BD147" s="72"/>
      <c r="BE147" s="72"/>
      <c r="BF147" s="56"/>
    </row>
    <row r="148" spans="2:58" s="42" customFormat="1" hidden="1" x14ac:dyDescent="0.3">
      <c r="B148" s="55">
        <v>34</v>
      </c>
      <c r="C148" s="72">
        <f t="shared" si="0"/>
        <v>478.6300923226384</v>
      </c>
      <c r="D148" s="72" t="str">
        <f t="shared" si="20"/>
        <v>3007.32156365561j</v>
      </c>
      <c r="E148" s="72">
        <f t="shared" si="1"/>
        <v>0.99999633461175552</v>
      </c>
      <c r="F148" s="72" t="str">
        <f t="shared" si="2"/>
        <v>-0.00300732156365561j</v>
      </c>
      <c r="G148" s="72" t="str">
        <f t="shared" si="3"/>
        <v>0.999996334611756-0.00300732156365561j</v>
      </c>
      <c r="H148" s="72">
        <f t="shared" si="4"/>
        <v>7.4404132629732773E-6</v>
      </c>
      <c r="I148" s="72">
        <f t="shared" si="5"/>
        <v>-0.17230694536032298</v>
      </c>
      <c r="J148" s="72"/>
      <c r="K148" s="72"/>
      <c r="L148" s="72"/>
      <c r="M148" s="72">
        <f t="shared" si="6"/>
        <v>21.81818181818182</v>
      </c>
      <c r="N148" s="72" t="str">
        <f t="shared" si="7"/>
        <v>1+0.0728433429148662j</v>
      </c>
      <c r="O148" s="72" t="str">
        <f t="shared" si="8"/>
        <v>0.999343406835127+0.00902196469096683j</v>
      </c>
      <c r="P148" s="72" t="str">
        <f t="shared" si="21"/>
        <v>21.8450940026684+1.39313835832159j</v>
      </c>
      <c r="Q148" s="72"/>
      <c r="R148" s="72"/>
      <c r="S148" s="72"/>
      <c r="T148" s="72">
        <f t="shared" si="9"/>
        <v>24</v>
      </c>
      <c r="U148" s="72" t="str">
        <f t="shared" si="10"/>
        <v>1+0.0000661610744004234j</v>
      </c>
      <c r="V148" s="72" t="str">
        <f t="shared" si="11"/>
        <v>0.999343406835127+0.00902196469096683j</v>
      </c>
      <c r="W148" s="72" t="str">
        <f t="shared" si="22"/>
        <v>24.013825739004-0.215205324471807j</v>
      </c>
      <c r="X148" s="72"/>
      <c r="Y148" s="72"/>
      <c r="Z148" s="72"/>
      <c r="AA148" s="72" t="str">
        <f t="shared" si="12"/>
        <v>1.9999999996-66.504361354994j</v>
      </c>
      <c r="AB148" s="72">
        <f t="shared" si="13"/>
        <v>36.460928522098605</v>
      </c>
      <c r="AC148" s="72">
        <f t="shared" si="14"/>
        <v>-88.277450832810217</v>
      </c>
      <c r="AD148" s="72"/>
      <c r="AE148" s="72" t="str">
        <f t="shared" si="15"/>
        <v>62500-0.0000117473498580297j</v>
      </c>
      <c r="AF148" s="72" t="str">
        <f t="shared" si="16"/>
        <v>0.242424242424242+3.45193016948531E-11j</v>
      </c>
      <c r="AG148" s="72">
        <f t="shared" si="23"/>
        <v>-12.308479057718891</v>
      </c>
      <c r="AH148" s="72">
        <f t="shared" si="24"/>
        <v>8.1584674827722377E-9</v>
      </c>
      <c r="AI148" s="72"/>
      <c r="AJ148" s="72"/>
      <c r="AK148" s="72"/>
      <c r="AL148" s="72" t="str">
        <f t="shared" si="17"/>
        <v>1.49940159340902+0.0910954347864003j</v>
      </c>
      <c r="AM148" s="72">
        <f t="shared" si="25"/>
        <v>3.5343601466532175</v>
      </c>
      <c r="AN148" s="72">
        <f t="shared" si="26"/>
        <v>3.4767045572759563</v>
      </c>
      <c r="AO148" s="72"/>
      <c r="AP148" s="72"/>
      <c r="AQ148" s="72"/>
      <c r="AR148" s="72" t="str">
        <f t="shared" si="18"/>
        <v>9.34840500423731-442.930581188657j</v>
      </c>
      <c r="AS148" s="72">
        <f t="shared" si="27"/>
        <v>52.928647480092515</v>
      </c>
      <c r="AT148" s="72">
        <f t="shared" si="28"/>
        <v>-88.790906151463759</v>
      </c>
      <c r="AU148" s="72"/>
      <c r="AV148" s="72"/>
      <c r="AW148" s="72"/>
      <c r="AX148" s="72" t="str">
        <f t="shared" si="29"/>
        <v>-2.71506039839553-177.115695512302j</v>
      </c>
      <c r="AY148" s="72">
        <f t="shared" si="30"/>
        <v>44.966161396044974</v>
      </c>
      <c r="AZ148" s="72">
        <f t="shared" si="31"/>
        <v>-90.878235653889647</v>
      </c>
      <c r="BA148" s="72">
        <f t="shared" si="19"/>
        <v>89.121764346110339</v>
      </c>
      <c r="BB148" s="72">
        <f t="shared" si="32"/>
        <v>-44.966161396044974</v>
      </c>
      <c r="BC148" s="72">
        <f t="shared" si="33"/>
        <v>-89.121764346110339</v>
      </c>
      <c r="BD148" s="72"/>
      <c r="BE148" s="72"/>
      <c r="BF148" s="56"/>
    </row>
    <row r="149" spans="2:58" s="42" customFormat="1" hidden="1" x14ac:dyDescent="0.3">
      <c r="B149" s="55">
        <v>35</v>
      </c>
      <c r="C149" s="72">
        <f t="shared" si="0"/>
        <v>501.18723362727235</v>
      </c>
      <c r="D149" s="72" t="str">
        <f t="shared" si="20"/>
        <v>3149.05226247286j</v>
      </c>
      <c r="E149" s="72">
        <f t="shared" si="1"/>
        <v>0.99999598098170961</v>
      </c>
      <c r="F149" s="72" t="str">
        <f t="shared" si="2"/>
        <v>-0.00314905226247286j</v>
      </c>
      <c r="G149" s="72" t="str">
        <f t="shared" si="3"/>
        <v>0.99999598098171-0.00314905226247286j</v>
      </c>
      <c r="H149" s="72">
        <f t="shared" si="4"/>
        <v>8.1582564126474306E-6</v>
      </c>
      <c r="I149" s="72">
        <f t="shared" si="5"/>
        <v>-0.18042753284152951</v>
      </c>
      <c r="J149" s="72"/>
      <c r="K149" s="72"/>
      <c r="L149" s="72"/>
      <c r="M149" s="72">
        <f t="shared" si="6"/>
        <v>21.81818181818182</v>
      </c>
      <c r="N149" s="72" t="str">
        <f t="shared" si="7"/>
        <v>1+0.0762763439016176j</v>
      </c>
      <c r="O149" s="72" t="str">
        <f t="shared" si="8"/>
        <v>0.99928005991098+0.00944715678741858j</v>
      </c>
      <c r="P149" s="72" t="str">
        <f t="shared" si="21"/>
        <v>21.8476929542935+1.45886285274114j</v>
      </c>
      <c r="Q149" s="72"/>
      <c r="R149" s="72"/>
      <c r="S149" s="72"/>
      <c r="T149" s="72">
        <f t="shared" si="9"/>
        <v>24</v>
      </c>
      <c r="U149" s="72" t="str">
        <f t="shared" si="10"/>
        <v>1+0.0000692791497744029j</v>
      </c>
      <c r="V149" s="72" t="str">
        <f t="shared" si="11"/>
        <v>0.99928005991098+0.00944715678741858j</v>
      </c>
      <c r="W149" s="72" t="str">
        <f t="shared" si="22"/>
        <v>24.0151603280352-0.225374541466805j</v>
      </c>
      <c r="X149" s="72"/>
      <c r="Y149" s="72"/>
      <c r="Z149" s="72"/>
      <c r="AA149" s="72" t="str">
        <f t="shared" si="12"/>
        <v>1.99999999959999-63.51117203211j</v>
      </c>
      <c r="AB149" s="72">
        <f t="shared" si="13"/>
        <v>36.061307105610688</v>
      </c>
      <c r="AC149" s="72">
        <f t="shared" si="14"/>
        <v>-88.196322009115235</v>
      </c>
      <c r="AD149" s="72"/>
      <c r="AE149" s="72" t="str">
        <f t="shared" si="15"/>
        <v>62500-0.0000123009854002846j</v>
      </c>
      <c r="AF149" s="72" t="str">
        <f t="shared" si="16"/>
        <v>0.242424242424242+3.61461462634626E-11j</v>
      </c>
      <c r="AG149" s="72">
        <f t="shared" si="23"/>
        <v>-12.308479057718891</v>
      </c>
      <c r="AH149" s="72">
        <f t="shared" si="24"/>
        <v>8.5429642095557982E-9</v>
      </c>
      <c r="AI149" s="72"/>
      <c r="AJ149" s="72"/>
      <c r="AK149" s="72"/>
      <c r="AL149" s="72" t="str">
        <f t="shared" si="17"/>
        <v>1.49960716895966+0.0953926933721j</v>
      </c>
      <c r="AM149" s="72">
        <f t="shared" si="25"/>
        <v>3.5370882494434408</v>
      </c>
      <c r="AN149" s="72">
        <f t="shared" si="26"/>
        <v>3.6397828567871313</v>
      </c>
      <c r="AO149" s="72"/>
      <c r="AP149" s="72"/>
      <c r="AQ149" s="72"/>
      <c r="AR149" s="72" t="str">
        <f t="shared" si="18"/>
        <v>9.34867134341215-423.029933686691j</v>
      </c>
      <c r="AS149" s="72">
        <f t="shared" si="27"/>
        <v>52.52954247285831</v>
      </c>
      <c r="AT149" s="72">
        <f t="shared" si="28"/>
        <v>-88.734008644637655</v>
      </c>
      <c r="AU149" s="72"/>
      <c r="AV149" s="72"/>
      <c r="AW149" s="72"/>
      <c r="AX149" s="72" t="str">
        <f t="shared" si="29"/>
        <v>-2.71465403323907-169.134966796741j</v>
      </c>
      <c r="AY149" s="72">
        <f t="shared" si="30"/>
        <v>44.565786690418648</v>
      </c>
      <c r="AZ149" s="72">
        <f t="shared" si="31"/>
        <v>-90.919531117084475</v>
      </c>
      <c r="BA149" s="72">
        <f t="shared" si="19"/>
        <v>89.080468882915525</v>
      </c>
      <c r="BB149" s="72">
        <f t="shared" si="32"/>
        <v>-44.565786690418648</v>
      </c>
      <c r="BC149" s="72">
        <f t="shared" si="33"/>
        <v>-89.080468882915525</v>
      </c>
      <c r="BD149" s="72"/>
      <c r="BE149" s="72"/>
      <c r="BF149" s="56"/>
    </row>
    <row r="150" spans="2:58" s="42" customFormat="1" hidden="1" x14ac:dyDescent="0.3">
      <c r="B150" s="55">
        <v>36</v>
      </c>
      <c r="C150" s="72">
        <f t="shared" si="0"/>
        <v>524.80746024977259</v>
      </c>
      <c r="D150" s="72" t="str">
        <f t="shared" si="20"/>
        <v>3297.46252333961j</v>
      </c>
      <c r="E150" s="72">
        <f t="shared" si="1"/>
        <v>0.99999559323407461</v>
      </c>
      <c r="F150" s="72" t="str">
        <f t="shared" si="2"/>
        <v>-0.00329746252333961j</v>
      </c>
      <c r="G150" s="72" t="str">
        <f t="shared" si="3"/>
        <v>0.999995593234075-0.00329746252333961j</v>
      </c>
      <c r="H150" s="72">
        <f t="shared" si="4"/>
        <v>8.9453568847839559E-6</v>
      </c>
      <c r="I150" s="72">
        <f t="shared" si="5"/>
        <v>-0.1889308334982111</v>
      </c>
      <c r="J150" s="72"/>
      <c r="K150" s="72"/>
      <c r="L150" s="72"/>
      <c r="M150" s="72">
        <f t="shared" si="6"/>
        <v>21.81818181818182</v>
      </c>
      <c r="N150" s="72" t="str">
        <f t="shared" si="7"/>
        <v>1+0.079871137240332j</v>
      </c>
      <c r="O150" s="72" t="str">
        <f t="shared" si="8"/>
        <v>0.999210601389861+0.00989238757001883j</v>
      </c>
      <c r="P150" s="72" t="str">
        <f t="shared" si="21"/>
        <v>21.8505431567492+1.52769491305361j</v>
      </c>
      <c r="Q150" s="72"/>
      <c r="R150" s="72"/>
      <c r="S150" s="72"/>
      <c r="T150" s="72">
        <f t="shared" si="9"/>
        <v>24</v>
      </c>
      <c r="U150" s="72" t="str">
        <f t="shared" si="10"/>
        <v>1+0.0000725441755134714j</v>
      </c>
      <c r="V150" s="72" t="str">
        <f t="shared" si="11"/>
        <v>0.999210601389861+0.00989238757001883j</v>
      </c>
      <c r="W150" s="72" t="str">
        <f t="shared" si="22"/>
        <v>24.0166238188018-0.236027010120353j</v>
      </c>
      <c r="X150" s="72"/>
      <c r="Y150" s="72"/>
      <c r="Z150" s="72"/>
      <c r="AA150" s="72" t="str">
        <f t="shared" si="12"/>
        <v>1.9999999996-60.6526984201977j</v>
      </c>
      <c r="AB150" s="72">
        <f t="shared" si="13"/>
        <v>35.661722176249235</v>
      </c>
      <c r="AC150" s="72">
        <f t="shared" si="14"/>
        <v>-88.111377460998071</v>
      </c>
      <c r="AD150" s="72"/>
      <c r="AE150" s="72" t="str">
        <f t="shared" si="15"/>
        <v>62500-0.0000128807129817954j</v>
      </c>
      <c r="AF150" s="72" t="str">
        <f t="shared" si="16"/>
        <v>0.242424242424242+3.78496616544952E-11j</v>
      </c>
      <c r="AG150" s="72">
        <f t="shared" si="23"/>
        <v>-12.308479057718891</v>
      </c>
      <c r="AH150" s="72">
        <f t="shared" si="24"/>
        <v>8.9455817088030002E-9</v>
      </c>
      <c r="AI150" s="72"/>
      <c r="AJ150" s="72"/>
      <c r="AK150" s="72"/>
      <c r="AL150" s="72" t="str">
        <f t="shared" si="17"/>
        <v>1.49983261580006+0.0998930777116831j</v>
      </c>
      <c r="AM150" s="72">
        <f t="shared" si="25"/>
        <v>3.5400782921030638</v>
      </c>
      <c r="AN150" s="72">
        <f t="shared" si="26"/>
        <v>3.8104327075884301</v>
      </c>
      <c r="AO150" s="72"/>
      <c r="AP150" s="72"/>
      <c r="AQ150" s="72"/>
      <c r="AR150" s="72" t="str">
        <f t="shared" si="18"/>
        <v>9.34896336495751-404.026594680219j</v>
      </c>
      <c r="AS150" s="72">
        <f t="shared" si="27"/>
        <v>52.130523805448739</v>
      </c>
      <c r="AT150" s="72">
        <f t="shared" si="28"/>
        <v>-88.67444228098725</v>
      </c>
      <c r="AU150" s="72"/>
      <c r="AV150" s="72"/>
      <c r="AW150" s="72"/>
      <c r="AX150" s="72" t="str">
        <f t="shared" si="29"/>
        <v>-2.7142086244947-161.512999500547j</v>
      </c>
      <c r="AY150" s="72">
        <f t="shared" si="30"/>
        <v>44.165375945781079</v>
      </c>
      <c r="AZ150" s="72">
        <f t="shared" si="31"/>
        <v>-90.962758803964064</v>
      </c>
      <c r="BA150" s="72">
        <f t="shared" si="19"/>
        <v>89.037241196035936</v>
      </c>
      <c r="BB150" s="72">
        <f t="shared" si="32"/>
        <v>-44.165375945781079</v>
      </c>
      <c r="BC150" s="72">
        <f t="shared" si="33"/>
        <v>-89.037241196035936</v>
      </c>
      <c r="BD150" s="72"/>
      <c r="BE150" s="72"/>
      <c r="BF150" s="56"/>
    </row>
    <row r="151" spans="2:58" s="42" customFormat="1" hidden="1" x14ac:dyDescent="0.3">
      <c r="B151" s="55">
        <v>37</v>
      </c>
      <c r="C151" s="72">
        <f t="shared" si="0"/>
        <v>549.54087385762455</v>
      </c>
      <c r="D151" s="72" t="str">
        <f t="shared" si="20"/>
        <v>3452.86714431686j</v>
      </c>
      <c r="E151" s="72">
        <f t="shared" si="1"/>
        <v>0.99999516807724731</v>
      </c>
      <c r="F151" s="72" t="str">
        <f t="shared" si="2"/>
        <v>-0.00345286714431686j</v>
      </c>
      <c r="G151" s="72" t="str">
        <f t="shared" si="3"/>
        <v>0.999995168077247-0.00345286714431686j</v>
      </c>
      <c r="H151" s="72">
        <f t="shared" si="4"/>
        <v>9.8083967191094829E-6</v>
      </c>
      <c r="I151" s="72">
        <f t="shared" si="5"/>
        <v>-0.19783488429527027</v>
      </c>
      <c r="J151" s="72"/>
      <c r="K151" s="72"/>
      <c r="L151" s="72"/>
      <c r="M151" s="72">
        <f t="shared" si="6"/>
        <v>21.81818181818182</v>
      </c>
      <c r="N151" s="72" t="str">
        <f t="shared" si="7"/>
        <v>1+0.083635347969643j</v>
      </c>
      <c r="O151" s="72" t="str">
        <f t="shared" si="8"/>
        <v>0.999134441635916+0.0103586014329506j</v>
      </c>
      <c r="P151" s="72" t="str">
        <f t="shared" si="21"/>
        <v>21.8536689532927+1.59978248700611j</v>
      </c>
      <c r="Q151" s="72"/>
      <c r="R151" s="72"/>
      <c r="S151" s="72"/>
      <c r="T151" s="72">
        <f t="shared" si="9"/>
        <v>24</v>
      </c>
      <c r="U151" s="72" t="str">
        <f t="shared" si="10"/>
        <v>1+0.0000759630771749709j</v>
      </c>
      <c r="V151" s="72" t="str">
        <f t="shared" si="11"/>
        <v>0.999134441635916+0.0103586014329506j</v>
      </c>
      <c r="W151" s="72" t="str">
        <f t="shared" si="22"/>
        <v>24.018228676451-0.247186098127342j</v>
      </c>
      <c r="X151" s="72"/>
      <c r="Y151" s="72"/>
      <c r="Z151" s="72"/>
      <c r="AA151" s="72" t="str">
        <f t="shared" si="12"/>
        <v>1.99999999959999-57.9228773134836j</v>
      </c>
      <c r="AB151" s="72">
        <f t="shared" si="13"/>
        <v>35.26217724656361</v>
      </c>
      <c r="AC151" s="72">
        <f t="shared" si="14"/>
        <v>-88.022438506760068</v>
      </c>
      <c r="AD151" s="72"/>
      <c r="AE151" s="72" t="str">
        <f t="shared" si="15"/>
        <v>62500-0.0000134877622824877j</v>
      </c>
      <c r="AF151" s="72" t="str">
        <f t="shared" si="16"/>
        <v>0.242424242424242+3.96334612524891E-11j</v>
      </c>
      <c r="AG151" s="72">
        <f t="shared" si="23"/>
        <v>-12.308479057718891</v>
      </c>
      <c r="AH151" s="72">
        <f t="shared" si="24"/>
        <v>9.3671739862095092E-9</v>
      </c>
      <c r="AI151" s="72"/>
      <c r="AJ151" s="72"/>
      <c r="AK151" s="72"/>
      <c r="AL151" s="72" t="str">
        <f t="shared" si="17"/>
        <v>1.50007985871844+0.104606250108318j</v>
      </c>
      <c r="AM151" s="72">
        <f t="shared" si="25"/>
        <v>3.5433552924877953</v>
      </c>
      <c r="AN151" s="72">
        <f t="shared" si="26"/>
        <v>3.9889941817106758</v>
      </c>
      <c r="AO151" s="72"/>
      <c r="AP151" s="72"/>
      <c r="AQ151" s="72"/>
      <c r="AR151" s="72" t="str">
        <f t="shared" si="18"/>
        <v>9.3492835439041-385.880256324265j</v>
      </c>
      <c r="AS151" s="72">
        <f t="shared" si="27"/>
        <v>51.731599806276556</v>
      </c>
      <c r="AT151" s="72">
        <f t="shared" si="28"/>
        <v>-88.612083153322629</v>
      </c>
      <c r="AU151" s="72"/>
      <c r="AV151" s="72"/>
      <c r="AW151" s="72"/>
      <c r="AX151" s="72" t="str">
        <f t="shared" si="29"/>
        <v>-2.71372043792058-154.23362692225j</v>
      </c>
      <c r="AY151" s="72">
        <f t="shared" si="30"/>
        <v>43.764925707728992</v>
      </c>
      <c r="AZ151" s="72">
        <f t="shared" si="31"/>
        <v>-91.008007715285757</v>
      </c>
      <c r="BA151" s="72">
        <f t="shared" si="19"/>
        <v>88.991992284714243</v>
      </c>
      <c r="BB151" s="72">
        <f t="shared" si="32"/>
        <v>-43.764925707728992</v>
      </c>
      <c r="BC151" s="72">
        <f t="shared" si="33"/>
        <v>-88.991992284714243</v>
      </c>
      <c r="BD151" s="72"/>
      <c r="BE151" s="72"/>
      <c r="BF151" s="56"/>
    </row>
    <row r="152" spans="2:58" s="42" customFormat="1" hidden="1" x14ac:dyDescent="0.3">
      <c r="B152" s="55">
        <v>38</v>
      </c>
      <c r="C152" s="72">
        <f t="shared" si="0"/>
        <v>575.43993733715718</v>
      </c>
      <c r="D152" s="72" t="str">
        <f t="shared" si="20"/>
        <v>3615.59575944117j</v>
      </c>
      <c r="E152" s="72">
        <f t="shared" si="1"/>
        <v>0.9999947019020563</v>
      </c>
      <c r="F152" s="72" t="str">
        <f t="shared" si="2"/>
        <v>-0.00361559575944117j</v>
      </c>
      <c r="G152" s="72" t="str">
        <f t="shared" si="3"/>
        <v>0.999994701902056-0.00361559575944117j</v>
      </c>
      <c r="H152" s="72">
        <f t="shared" si="4"/>
        <v>1.075470269936067E-5</v>
      </c>
      <c r="I152" s="72">
        <f t="shared" si="5"/>
        <v>-0.20715857229041043</v>
      </c>
      <c r="J152" s="72"/>
      <c r="K152" s="72"/>
      <c r="L152" s="72"/>
      <c r="M152" s="72">
        <f t="shared" si="6"/>
        <v>21.81818181818182</v>
      </c>
      <c r="N152" s="72" t="str">
        <f t="shared" si="7"/>
        <v>1+0.087576960485184j</v>
      </c>
      <c r="O152" s="72" t="str">
        <f t="shared" si="8"/>
        <v>0.999050934126293+0.0108467872783235j</v>
      </c>
      <c r="P152" s="72" t="str">
        <f t="shared" si="21"/>
        <v>21.857097056659+1.67528071641104j</v>
      </c>
      <c r="Q152" s="72"/>
      <c r="R152" s="72"/>
      <c r="S152" s="72"/>
      <c r="T152" s="72">
        <f t="shared" si="9"/>
        <v>24</v>
      </c>
      <c r="U152" s="72" t="str">
        <f t="shared" si="10"/>
        <v>1+0.0000795431067077057j</v>
      </c>
      <c r="V152" s="72" t="str">
        <f t="shared" si="11"/>
        <v>0.999050934126293+0.0108467872783235j</v>
      </c>
      <c r="W152" s="72" t="str">
        <f t="shared" si="22"/>
        <v>24.0199885746058-0.258876362656834j</v>
      </c>
      <c r="X152" s="72"/>
      <c r="Y152" s="72"/>
      <c r="Z152" s="72"/>
      <c r="AA152" s="72" t="str">
        <f t="shared" si="12"/>
        <v>1.99999999959999-55.3159183954066j</v>
      </c>
      <c r="AB152" s="72">
        <f t="shared" si="13"/>
        <v>34.862676166440465</v>
      </c>
      <c r="AC152" s="72">
        <f t="shared" si="14"/>
        <v>-87.929318213310779</v>
      </c>
      <c r="AD152" s="72"/>
      <c r="AE152" s="72" t="str">
        <f t="shared" si="15"/>
        <v>62500-0.0000141234209353171j</v>
      </c>
      <c r="AF152" s="72" t="str">
        <f t="shared" si="16"/>
        <v>0.242424242424242+4.15013287355507E-11j</v>
      </c>
      <c r="AG152" s="72">
        <f t="shared" si="23"/>
        <v>-12.308479057718891</v>
      </c>
      <c r="AH152" s="72">
        <f t="shared" si="24"/>
        <v>9.8086352955197664E-9</v>
      </c>
      <c r="AI152" s="72"/>
      <c r="AJ152" s="72"/>
      <c r="AK152" s="72"/>
      <c r="AL152" s="72" t="str">
        <f t="shared" si="17"/>
        <v>1.50035100975203+0.109542341479338j</v>
      </c>
      <c r="AM152" s="72">
        <f t="shared" si="25"/>
        <v>3.5469466313804476</v>
      </c>
      <c r="AN152" s="72">
        <f t="shared" si="26"/>
        <v>4.1758209302858962</v>
      </c>
      <c r="AO152" s="72"/>
      <c r="AP152" s="72"/>
      <c r="AQ152" s="72"/>
      <c r="AR152" s="72" t="str">
        <f t="shared" si="18"/>
        <v>9.34963459350754-368.552428703757j</v>
      </c>
      <c r="AS152" s="72">
        <f t="shared" si="27"/>
        <v>51.332779606966113</v>
      </c>
      <c r="AT152" s="72">
        <f t="shared" si="28"/>
        <v>-88.546801792122821</v>
      </c>
      <c r="AU152" s="72"/>
      <c r="AV152" s="72"/>
      <c r="AW152" s="72"/>
      <c r="AX152" s="72" t="str">
        <f t="shared" si="29"/>
        <v>-2.71318538556306-147.281409125144j</v>
      </c>
      <c r="AY152" s="72">
        <f t="shared" si="30"/>
        <v>43.364432193132387</v>
      </c>
      <c r="AZ152" s="72">
        <f t="shared" si="31"/>
        <v>-91.055370742781349</v>
      </c>
      <c r="BA152" s="72">
        <f t="shared" si="19"/>
        <v>88.944629257218637</v>
      </c>
      <c r="BB152" s="72">
        <f t="shared" si="32"/>
        <v>-43.364432193132387</v>
      </c>
      <c r="BC152" s="72">
        <f t="shared" si="33"/>
        <v>-88.944629257218637</v>
      </c>
      <c r="BD152" s="72"/>
      <c r="BE152" s="72"/>
      <c r="BF152" s="56"/>
    </row>
    <row r="153" spans="2:58" s="42" customFormat="1" hidden="1" x14ac:dyDescent="0.3">
      <c r="B153" s="55">
        <v>39</v>
      </c>
      <c r="C153" s="72">
        <f t="shared" si="0"/>
        <v>602.55958607435798</v>
      </c>
      <c r="D153" s="72" t="str">
        <f t="shared" si="20"/>
        <v>3785.99353792262j</v>
      </c>
      <c r="E153" s="72">
        <f t="shared" si="1"/>
        <v>0.99999419075112372</v>
      </c>
      <c r="F153" s="72" t="str">
        <f t="shared" si="2"/>
        <v>-0.00378599353792262j</v>
      </c>
      <c r="G153" s="72" t="str">
        <f t="shared" si="3"/>
        <v>0.999994190751124-0.00378599353792262j</v>
      </c>
      <c r="H153" s="72">
        <f t="shared" si="4"/>
        <v>1.1792308506967841E-5</v>
      </c>
      <c r="I153" s="72">
        <f t="shared" si="5"/>
        <v>-0.21692167470323157</v>
      </c>
      <c r="J153" s="72"/>
      <c r="K153" s="72"/>
      <c r="L153" s="72"/>
      <c r="M153" s="72">
        <f t="shared" si="6"/>
        <v>21.81818181818182</v>
      </c>
      <c r="N153" s="72" t="str">
        <f t="shared" si="7"/>
        <v>1+0.0917043354755617j</v>
      </c>
      <c r="O153" s="72" t="str">
        <f t="shared" si="8"/>
        <v>0.998959369962777+0.0113579806137679j</v>
      </c>
      <c r="P153" s="72" t="str">
        <f t="shared" si="21"/>
        <v>21.8608567819049+1.75435230910084j</v>
      </c>
      <c r="Q153" s="72"/>
      <c r="R153" s="72"/>
      <c r="S153" s="72"/>
      <c r="T153" s="72">
        <f t="shared" si="9"/>
        <v>24</v>
      </c>
      <c r="U153" s="72" t="str">
        <f t="shared" si="10"/>
        <v>1+0.0000832918578342976j</v>
      </c>
      <c r="V153" s="72" t="str">
        <f t="shared" si="11"/>
        <v>0.998959369962777+0.0113579806137679j</v>
      </c>
      <c r="W153" s="72" t="str">
        <f t="shared" si="22"/>
        <v>24.0219185131414-0.271123619572078j</v>
      </c>
      <c r="X153" s="72"/>
      <c r="Y153" s="72"/>
      <c r="Z153" s="72"/>
      <c r="AA153" s="72" t="str">
        <f t="shared" si="12"/>
        <v>1.99999999960001-52.8262919565808j</v>
      </c>
      <c r="AB153" s="72">
        <f t="shared" si="13"/>
        <v>34.46322315533758</v>
      </c>
      <c r="AC153" s="72">
        <f t="shared" si="14"/>
        <v>-87.831821032307332</v>
      </c>
      <c r="AD153" s="72"/>
      <c r="AE153" s="72" t="str">
        <f t="shared" si="15"/>
        <v>62500-0.0000147890372575102j</v>
      </c>
      <c r="AF153" s="72" t="str">
        <f t="shared" si="16"/>
        <v>0.242424242424242+4.34572261010401E-11j</v>
      </c>
      <c r="AG153" s="72">
        <f t="shared" si="23"/>
        <v>-12.308479057718891</v>
      </c>
      <c r="AH153" s="72">
        <f t="shared" si="24"/>
        <v>1.0270902035358376E-8</v>
      </c>
      <c r="AI153" s="72"/>
      <c r="AJ153" s="72"/>
      <c r="AK153" s="72"/>
      <c r="AL153" s="72" t="str">
        <f t="shared" si="17"/>
        <v>1.50064838656697+0.114711975407742j</v>
      </c>
      <c r="AM153" s="72">
        <f t="shared" si="25"/>
        <v>3.5508822703708969</v>
      </c>
      <c r="AN153" s="72">
        <f t="shared" si="26"/>
        <v>4.3712804699505936</v>
      </c>
      <c r="AO153" s="72"/>
      <c r="AP153" s="72"/>
      <c r="AQ153" s="72"/>
      <c r="AR153" s="72" t="str">
        <f t="shared" si="18"/>
        <v>9.35001948811428-352.006358208585j</v>
      </c>
      <c r="AS153" s="72">
        <f t="shared" si="27"/>
        <v>50.934073219785923</v>
      </c>
      <c r="AT153" s="72">
        <f t="shared" si="28"/>
        <v>-88.478462944430916</v>
      </c>
      <c r="AU153" s="72"/>
      <c r="AV153" s="72"/>
      <c r="AW153" s="72"/>
      <c r="AX153" s="72" t="str">
        <f t="shared" si="29"/>
        <v>-2.71259899294754-140.641600198116j</v>
      </c>
      <c r="AY153" s="72">
        <f t="shared" si="30"/>
        <v>42.963891259332328</v>
      </c>
      <c r="AZ153" s="72">
        <f t="shared" si="31"/>
        <v>-91.104944808086984</v>
      </c>
      <c r="BA153" s="72">
        <f t="shared" si="19"/>
        <v>88.895055191913002</v>
      </c>
      <c r="BB153" s="72">
        <f t="shared" si="32"/>
        <v>-42.963891259332328</v>
      </c>
      <c r="BC153" s="72">
        <f t="shared" si="33"/>
        <v>-88.895055191913002</v>
      </c>
      <c r="BD153" s="72"/>
      <c r="BE153" s="72"/>
      <c r="BF153" s="56"/>
    </row>
    <row r="154" spans="2:58" s="42" customFormat="1" hidden="1" x14ac:dyDescent="0.3">
      <c r="B154" s="55">
        <v>40</v>
      </c>
      <c r="C154" s="72">
        <f t="shared" si="0"/>
        <v>630.95734448019346</v>
      </c>
      <c r="D154" s="72" t="str">
        <f t="shared" si="20"/>
        <v>3964.421916295j</v>
      </c>
      <c r="E154" s="72">
        <f t="shared" si="1"/>
        <v>0.99999363028527111</v>
      </c>
      <c r="F154" s="72" t="str">
        <f t="shared" si="2"/>
        <v>-0.003964421916295j</v>
      </c>
      <c r="G154" s="72" t="str">
        <f t="shared" si="3"/>
        <v>0.999993630285271-0.003964421916295j</v>
      </c>
      <c r="H154" s="72">
        <f t="shared" si="4"/>
        <v>1.293002296714121E-5</v>
      </c>
      <c r="I154" s="72">
        <f t="shared" si="5"/>
        <v>-0.22714490087353395</v>
      </c>
      <c r="J154" s="72"/>
      <c r="K154" s="72"/>
      <c r="L154" s="72"/>
      <c r="M154" s="72">
        <f t="shared" si="6"/>
        <v>21.81818181818182</v>
      </c>
      <c r="N154" s="72" t="str">
        <f t="shared" si="7"/>
        <v>1+0.0960262276564975j</v>
      </c>
      <c r="O154" s="72" t="str">
        <f t="shared" si="8"/>
        <v>0.998858971853933+0.011893265748885j</v>
      </c>
      <c r="P154" s="72" t="str">
        <f t="shared" si="21"/>
        <v>21.8649803025764+1.83716793331186j</v>
      </c>
      <c r="Q154" s="72"/>
      <c r="R154" s="72"/>
      <c r="S154" s="72"/>
      <c r="T154" s="72">
        <f t="shared" si="9"/>
        <v>24</v>
      </c>
      <c r="U154" s="72" t="str">
        <f t="shared" si="10"/>
        <v>1+0.00008721728215849j</v>
      </c>
      <c r="V154" s="72" t="str">
        <f t="shared" si="11"/>
        <v>0.998858971853933+0.011893265748885j</v>
      </c>
      <c r="W154" s="72" t="str">
        <f t="shared" si="22"/>
        <v>24.0240349475688-0.283955017887758j</v>
      </c>
      <c r="X154" s="72"/>
      <c r="Y154" s="72"/>
      <c r="Z154" s="72"/>
      <c r="AA154" s="72" t="str">
        <f t="shared" si="12"/>
        <v>1.9999999996-50.4487171655392j</v>
      </c>
      <c r="AB154" s="72">
        <f t="shared" si="13"/>
        <v>34.063822837564189</v>
      </c>
      <c r="AC154" s="72">
        <f t="shared" si="14"/>
        <v>-87.729742422822156</v>
      </c>
      <c r="AD154" s="72"/>
      <c r="AE154" s="72" t="str">
        <f t="shared" si="15"/>
        <v>62500-0.0000154860231105273j</v>
      </c>
      <c r="AF154" s="72" t="str">
        <f t="shared" si="16"/>
        <v>0.242424242424242+4.55053020695017E-11j</v>
      </c>
      <c r="AG154" s="72">
        <f t="shared" si="23"/>
        <v>-12.308479057718891</v>
      </c>
      <c r="AH154" s="72">
        <f t="shared" si="24"/>
        <v>1.075495473545783E-8</v>
      </c>
      <c r="AI154" s="72"/>
      <c r="AJ154" s="72"/>
      <c r="AK154" s="72"/>
      <c r="AL154" s="72" t="str">
        <f t="shared" si="17"/>
        <v>1.50097453267522+0.12012629361962j</v>
      </c>
      <c r="AM154" s="72">
        <f t="shared" si="25"/>
        <v>3.5551949887690073</v>
      </c>
      <c r="AN154" s="72">
        <f t="shared" si="26"/>
        <v>4.57575443268271</v>
      </c>
      <c r="AO154" s="72"/>
      <c r="AP154" s="72"/>
      <c r="AQ154" s="72"/>
      <c r="AR154" s="72" t="str">
        <f t="shared" si="18"/>
        <v>9.35044148821256-336.206949594226j</v>
      </c>
      <c r="AS154" s="72">
        <f t="shared" si="27"/>
        <v>50.535491622540803</v>
      </c>
      <c r="AT154" s="72">
        <f t="shared" si="28"/>
        <v>-88.406925348400264</v>
      </c>
      <c r="AU154" s="72"/>
      <c r="AV154" s="72"/>
      <c r="AW154" s="72"/>
      <c r="AX154" s="72" t="str">
        <f t="shared" si="29"/>
        <v>-2.7119563633655-134.300116990218j</v>
      </c>
      <c r="AY154" s="72">
        <f t="shared" si="30"/>
        <v>42.563298370551372</v>
      </c>
      <c r="AZ154" s="72">
        <f t="shared" si="31"/>
        <v>-91.156831001768083</v>
      </c>
      <c r="BA154" s="72">
        <f t="shared" si="19"/>
        <v>88.843168998231917</v>
      </c>
      <c r="BB154" s="72">
        <f t="shared" si="32"/>
        <v>-42.563298370551372</v>
      </c>
      <c r="BC154" s="72">
        <f t="shared" si="33"/>
        <v>-88.843168998231917</v>
      </c>
      <c r="BD154" s="72"/>
      <c r="BE154" s="72"/>
      <c r="BF154" s="56"/>
    </row>
    <row r="155" spans="2:58" s="42" customFormat="1" hidden="1" x14ac:dyDescent="0.3">
      <c r="B155" s="55">
        <v>41</v>
      </c>
      <c r="C155" s="72">
        <f t="shared" si="0"/>
        <v>660.69344800759632</v>
      </c>
      <c r="D155" s="72" t="str">
        <f t="shared" si="20"/>
        <v>4151.25936507115j</v>
      </c>
      <c r="E155" s="72">
        <f t="shared" si="1"/>
        <v>0.9999930157466842</v>
      </c>
      <c r="F155" s="72" t="str">
        <f t="shared" si="2"/>
        <v>-0.00415125936507115j</v>
      </c>
      <c r="G155" s="72" t="str">
        <f t="shared" si="3"/>
        <v>0.999993015746684-0.00415125936507115j</v>
      </c>
      <c r="H155" s="72">
        <f t="shared" si="4"/>
        <v>1.4177504863693444E-5</v>
      </c>
      <c r="I155" s="72">
        <f t="shared" si="5"/>
        <v>-0.2378499361979817</v>
      </c>
      <c r="J155" s="72"/>
      <c r="K155" s="72"/>
      <c r="L155" s="72"/>
      <c r="M155" s="72">
        <f t="shared" si="6"/>
        <v>21.81818181818182</v>
      </c>
      <c r="N155" s="72" t="str">
        <f t="shared" si="7"/>
        <v>1+0.100551804340753j</v>
      </c>
      <c r="O155" s="72" t="str">
        <f t="shared" si="8"/>
        <v>0.998748887516652+0.0124537780952134j</v>
      </c>
      <c r="P155" s="72" t="str">
        <f t="shared" si="21"/>
        <v>21.8695029326297+1.92390663628666j</v>
      </c>
      <c r="Q155" s="72"/>
      <c r="R155" s="72"/>
      <c r="S155" s="72"/>
      <c r="T155" s="72">
        <f t="shared" si="9"/>
        <v>24</v>
      </c>
      <c r="U155" s="72" t="str">
        <f t="shared" si="10"/>
        <v>1+0.0000913277060315653j</v>
      </c>
      <c r="V155" s="72" t="str">
        <f t="shared" si="11"/>
        <v>0.998748887516652+0.0124537780952134j</v>
      </c>
      <c r="W155" s="72" t="str">
        <f t="shared" si="22"/>
        <v>24.0263559311885-0.297399120010462j</v>
      </c>
      <c r="X155" s="72"/>
      <c r="Y155" s="72"/>
      <c r="Z155" s="72"/>
      <c r="AA155" s="72" t="str">
        <f t="shared" si="12"/>
        <v>1.99999999959999-48.1781508673831j</v>
      </c>
      <c r="AB155" s="72">
        <f t="shared" si="13"/>
        <v>33.664480280890267</v>
      </c>
      <c r="AC155" s="72">
        <f t="shared" si="14"/>
        <v>-87.622868460441325</v>
      </c>
      <c r="AD155" s="72"/>
      <c r="AE155" s="72" t="str">
        <f t="shared" si="15"/>
        <v>62500-0.0000162158568948092j</v>
      </c>
      <c r="AF155" s="72" t="str">
        <f t="shared" si="16"/>
        <v>0.242424242424242+4.76499008846551E-11j</v>
      </c>
      <c r="AG155" s="72">
        <f t="shared" si="23"/>
        <v>-12.308479057718891</v>
      </c>
      <c r="AH155" s="72">
        <f t="shared" si="24"/>
        <v>1.1261820136493148E-8</v>
      </c>
      <c r="AI155" s="72"/>
      <c r="AJ155" s="72"/>
      <c r="AK155" s="72"/>
      <c r="AL155" s="72" t="str">
        <f t="shared" si="17"/>
        <v>1.50133223967895+0.12579698299836j</v>
      </c>
      <c r="AM155" s="72">
        <f t="shared" si="25"/>
        <v>3.5599206410030382</v>
      </c>
      <c r="AN155" s="72">
        <f t="shared" si="26"/>
        <v>4.7896387705166088</v>
      </c>
      <c r="AO155" s="72"/>
      <c r="AP155" s="72"/>
      <c r="AQ155" s="72"/>
      <c r="AR155" s="72" t="str">
        <f t="shared" si="18"/>
        <v>9.3509041678708-321.120691562957j</v>
      </c>
      <c r="AS155" s="72">
        <f t="shared" si="27"/>
        <v>50.137046851640442</v>
      </c>
      <c r="AT155" s="72">
        <f t="shared" si="28"/>
        <v>-88.332041504184346</v>
      </c>
      <c r="AU155" s="72"/>
      <c r="AV155" s="72"/>
      <c r="AW155" s="72"/>
      <c r="AX155" s="72" t="str">
        <f t="shared" si="29"/>
        <v>-2.71125213903228-128.24350925285j</v>
      </c>
      <c r="AY155" s="72">
        <f t="shared" si="30"/>
        <v>42.162648561281969</v>
      </c>
      <c r="AZ155" s="72">
        <f t="shared" si="31"/>
        <v>-91.211134721523948</v>
      </c>
      <c r="BA155" s="72">
        <f t="shared" si="19"/>
        <v>88.788865278476052</v>
      </c>
      <c r="BB155" s="72">
        <f t="shared" si="32"/>
        <v>-42.162648561281969</v>
      </c>
      <c r="BC155" s="72">
        <f t="shared" si="33"/>
        <v>-88.788865278476052</v>
      </c>
      <c r="BD155" s="72"/>
      <c r="BE155" s="72"/>
      <c r="BF155" s="56"/>
    </row>
    <row r="156" spans="2:58" s="42" customFormat="1" hidden="1" x14ac:dyDescent="0.3">
      <c r="B156" s="55">
        <v>42</v>
      </c>
      <c r="C156" s="72">
        <f t="shared" si="0"/>
        <v>691.83097091893671</v>
      </c>
      <c r="D156" s="72" t="str">
        <f t="shared" si="20"/>
        <v>4346.90219152965j</v>
      </c>
      <c r="E156" s="72">
        <f t="shared" si="1"/>
        <v>0.99999234191852282</v>
      </c>
      <c r="F156" s="72" t="str">
        <f t="shared" si="2"/>
        <v>-0.00434690219152965j</v>
      </c>
      <c r="G156" s="72" t="str">
        <f t="shared" si="3"/>
        <v>0.999992341918523-0.00434690219152965j</v>
      </c>
      <c r="H156" s="72">
        <f t="shared" si="4"/>
        <v>1.5545344924285797E-5</v>
      </c>
      <c r="I156" s="72">
        <f t="shared" si="5"/>
        <v>-0.2490594881385049</v>
      </c>
      <c r="J156" s="72"/>
      <c r="K156" s="72"/>
      <c r="L156" s="72"/>
      <c r="M156" s="72">
        <f t="shared" si="6"/>
        <v>21.81818181818182</v>
      </c>
      <c r="N156" s="72" t="str">
        <f t="shared" si="7"/>
        <v>1+0.105290664883231j</v>
      </c>
      <c r="O156" s="72" t="str">
        <f t="shared" si="8"/>
        <v>0.998628182441086+0.0130407065745889j</v>
      </c>
      <c r="P156" s="72" t="str">
        <f t="shared" si="21"/>
        <v>21.8744634368014+2.01475628907797j</v>
      </c>
      <c r="Q156" s="72"/>
      <c r="R156" s="72"/>
      <c r="S156" s="72"/>
      <c r="T156" s="72">
        <f t="shared" si="9"/>
        <v>24</v>
      </c>
      <c r="U156" s="72" t="str">
        <f t="shared" si="10"/>
        <v>1+0.0000956318482136523j</v>
      </c>
      <c r="V156" s="72" t="str">
        <f t="shared" si="11"/>
        <v>0.998628182441086+0.0130407065745889j</v>
      </c>
      <c r="W156" s="72" t="str">
        <f t="shared" si="22"/>
        <v>24.0289012713089-0.311485988379994j</v>
      </c>
      <c r="X156" s="72"/>
      <c r="Y156" s="72"/>
      <c r="Z156" s="72"/>
      <c r="AA156" s="72" t="str">
        <f t="shared" si="12"/>
        <v>1.9999999996-46.0097768865737j</v>
      </c>
      <c r="AB156" s="72">
        <f t="shared" si="13"/>
        <v>33.265201038789669</v>
      </c>
      <c r="AC156" s="72">
        <f t="shared" si="14"/>
        <v>-87.51097543276903</v>
      </c>
      <c r="AD156" s="72"/>
      <c r="AE156" s="72" t="str">
        <f t="shared" si="15"/>
        <v>62500-0.0000169800866856627j</v>
      </c>
      <c r="AF156" s="72" t="str">
        <f t="shared" si="16"/>
        <v>0.242424242424242+4.98955715281181E-11j</v>
      </c>
      <c r="AG156" s="72">
        <f t="shared" si="23"/>
        <v>-12.308479057718891</v>
      </c>
      <c r="AH156" s="72">
        <f t="shared" si="24"/>
        <v>1.1792573367936438E-8</v>
      </c>
      <c r="AI156" s="72"/>
      <c r="AJ156" s="72"/>
      <c r="AK156" s="72"/>
      <c r="AL156" s="72" t="str">
        <f t="shared" si="17"/>
        <v>1.50172457175371+0.131736304258143j</v>
      </c>
      <c r="AM156" s="72">
        <f t="shared" si="25"/>
        <v>3.5650984360223918</v>
      </c>
      <c r="AN156" s="72">
        <f t="shared" si="26"/>
        <v>5.0133439053061508</v>
      </c>
      <c r="AO156" s="72"/>
      <c r="AP156" s="72"/>
      <c r="AQ156" s="72"/>
      <c r="AR156" s="72" t="str">
        <f t="shared" si="18"/>
        <v>9.35141144478831-306.71558570827j</v>
      </c>
      <c r="AS156" s="72">
        <f t="shared" si="27"/>
        <v>49.738752104130555</v>
      </c>
      <c r="AT156" s="72">
        <f t="shared" si="28"/>
        <v>-88.253657442027631</v>
      </c>
      <c r="AU156" s="72"/>
      <c r="AV156" s="72"/>
      <c r="AW156" s="72"/>
      <c r="AX156" s="72" t="str">
        <f t="shared" si="29"/>
        <v>-2.71048045887224-122.458931126498j</v>
      </c>
      <c r="AY156" s="72">
        <f t="shared" si="30"/>
        <v>41.761936396405929</v>
      </c>
      <c r="AZ156" s="72">
        <f t="shared" si="31"/>
        <v>-91.267965808482018</v>
      </c>
      <c r="BA156" s="72">
        <f t="shared" si="19"/>
        <v>88.732034191517982</v>
      </c>
      <c r="BB156" s="72">
        <f t="shared" si="32"/>
        <v>-41.761936396405929</v>
      </c>
      <c r="BC156" s="72">
        <f t="shared" si="33"/>
        <v>-88.732034191517982</v>
      </c>
      <c r="BD156" s="72"/>
      <c r="BE156" s="72"/>
      <c r="BF156" s="56"/>
    </row>
    <row r="157" spans="2:58" s="42" customFormat="1" hidden="1" x14ac:dyDescent="0.3">
      <c r="B157" s="55">
        <v>43</v>
      </c>
      <c r="C157" s="72">
        <f t="shared" si="0"/>
        <v>724.43596007499025</v>
      </c>
      <c r="D157" s="72" t="str">
        <f t="shared" si="20"/>
        <v>4551.76538033572j</v>
      </c>
      <c r="E157" s="72">
        <f t="shared" si="1"/>
        <v>0.99999160308063595</v>
      </c>
      <c r="F157" s="72" t="str">
        <f t="shared" si="2"/>
        <v>-0.00455176538033572j</v>
      </c>
      <c r="G157" s="72" t="str">
        <f t="shared" si="3"/>
        <v>0.999991603080636-0.00455176538033572j</v>
      </c>
      <c r="H157" s="72">
        <f t="shared" si="4"/>
        <v>1.7045155759067896E-5</v>
      </c>
      <c r="I157" s="72">
        <f t="shared" si="5"/>
        <v>-0.26079733440023556</v>
      </c>
      <c r="J157" s="72"/>
      <c r="K157" s="72"/>
      <c r="L157" s="72"/>
      <c r="M157" s="72">
        <f t="shared" si="6"/>
        <v>21.81818181818182</v>
      </c>
      <c r="N157" s="72" t="str">
        <f t="shared" si="7"/>
        <v>1+0.110252861042492j</v>
      </c>
      <c r="O157" s="72" t="str">
        <f t="shared" si="8"/>
        <v>0.998495831957565+0.0136552961410072j</v>
      </c>
      <c r="P157" s="72" t="str">
        <f t="shared" si="21"/>
        <v>21.8799043724284+2.10991405975837j</v>
      </c>
      <c r="Q157" s="72"/>
      <c r="R157" s="72"/>
      <c r="S157" s="72"/>
      <c r="T157" s="72">
        <f t="shared" si="9"/>
        <v>24</v>
      </c>
      <c r="U157" s="72" t="str">
        <f t="shared" si="10"/>
        <v>1+0.000100138838367386j</v>
      </c>
      <c r="V157" s="72" t="str">
        <f t="shared" si="11"/>
        <v>0.998495831957565+0.0136552961410072j</v>
      </c>
      <c r="W157" s="72" t="str">
        <f t="shared" si="22"/>
        <v>24.0316927009536-0.326247279211706j</v>
      </c>
      <c r="X157" s="72"/>
      <c r="Y157" s="72"/>
      <c r="Z157" s="72"/>
      <c r="AA157" s="72" t="str">
        <f t="shared" si="12"/>
        <v>1.99999999959999-43.9389958111791j</v>
      </c>
      <c r="AB157" s="72">
        <f t="shared" si="13"/>
        <v>32.865991196650512</v>
      </c>
      <c r="AC157" s="72">
        <f t="shared" si="14"/>
        <v>-87.393829421400739</v>
      </c>
      <c r="AD157" s="72"/>
      <c r="AE157" s="72" t="str">
        <f t="shared" si="15"/>
        <v>62500-0.0000177803335169364j</v>
      </c>
      <c r="AF157" s="72" t="str">
        <f t="shared" si="16"/>
        <v>0.242424242424242+5.22470773684082E-11j</v>
      </c>
      <c r="AG157" s="72">
        <f t="shared" si="23"/>
        <v>-12.308479057718891</v>
      </c>
      <c r="AH157" s="72">
        <f t="shared" si="24"/>
        <v>1.2348340228551009E-8</v>
      </c>
      <c r="AI157" s="72"/>
      <c r="AJ157" s="72"/>
      <c r="AK157" s="72"/>
      <c r="AL157" s="72" t="str">
        <f t="shared" si="17"/>
        <v>1.50215489260528+0.137957122412654j</v>
      </c>
      <c r="AM157" s="72">
        <f t="shared" si="25"/>
        <v>3.5707712402843543</v>
      </c>
      <c r="AN157" s="72">
        <f t="shared" si="26"/>
        <v>5.247294812286734</v>
      </c>
      <c r="AO157" s="72"/>
      <c r="AP157" s="72"/>
      <c r="AQ157" s="72"/>
      <c r="AR157" s="72" t="str">
        <f t="shared" si="18"/>
        <v>9.35196761320124-292.961078672271j</v>
      </c>
      <c r="AS157" s="72">
        <f t="shared" si="27"/>
        <v>49.340621849548121</v>
      </c>
      <c r="AT157" s="72">
        <f t="shared" si="28"/>
        <v>-88.171612488607579</v>
      </c>
      <c r="AU157" s="72"/>
      <c r="AV157" s="72"/>
      <c r="AW157" s="72"/>
      <c r="AX157" s="72" t="str">
        <f t="shared" si="29"/>
        <v>-2.70963491268434-116.934113911822j</v>
      </c>
      <c r="AY157" s="72">
        <f t="shared" si="30"/>
        <v>41.36115592778048</v>
      </c>
      <c r="AZ157" s="72">
        <f t="shared" si="31"/>
        <v>-91.327438680299508</v>
      </c>
      <c r="BA157" s="72">
        <f t="shared" si="19"/>
        <v>88.672561319700492</v>
      </c>
      <c r="BB157" s="72">
        <f t="shared" si="32"/>
        <v>-41.36115592778048</v>
      </c>
      <c r="BC157" s="72">
        <f t="shared" si="33"/>
        <v>-88.672561319700492</v>
      </c>
      <c r="BD157" s="72"/>
      <c r="BE157" s="72"/>
      <c r="BF157" s="56"/>
    </row>
    <row r="158" spans="2:58" s="42" customFormat="1" hidden="1" x14ac:dyDescent="0.3">
      <c r="B158" s="55">
        <v>44</v>
      </c>
      <c r="C158" s="72">
        <f t="shared" si="0"/>
        <v>758.57757502918378</v>
      </c>
      <c r="D158" s="72" t="str">
        <f t="shared" si="20"/>
        <v>4766.28347377929j</v>
      </c>
      <c r="E158" s="72">
        <f t="shared" si="1"/>
        <v>0.99999079296100257</v>
      </c>
      <c r="F158" s="72" t="str">
        <f t="shared" si="2"/>
        <v>-0.00476628347377929j</v>
      </c>
      <c r="G158" s="72" t="str">
        <f t="shared" si="3"/>
        <v>0.999990792961003-0.00476628347377929j</v>
      </c>
      <c r="H158" s="72">
        <f t="shared" si="4"/>
        <v>1.8689670497095179E-5</v>
      </c>
      <c r="I158" s="72">
        <f t="shared" si="5"/>
        <v>-0.27308837338139946</v>
      </c>
      <c r="J158" s="72"/>
      <c r="K158" s="72"/>
      <c r="L158" s="72"/>
      <c r="M158" s="72">
        <f t="shared" si="6"/>
        <v>21.81818181818182</v>
      </c>
      <c r="N158" s="72" t="str">
        <f t="shared" si="7"/>
        <v>1+0.115448918301882j</v>
      </c>
      <c r="O158" s="72" t="str">
        <f t="shared" si="8"/>
        <v>0.998350712538134+0.0142988504213379j</v>
      </c>
      <c r="P158" s="72" t="str">
        <f t="shared" si="21"/>
        <v>21.8858724660583+2.20958691748916j</v>
      </c>
      <c r="Q158" s="72"/>
      <c r="R158" s="72"/>
      <c r="S158" s="72"/>
      <c r="T158" s="72">
        <f t="shared" si="9"/>
        <v>24</v>
      </c>
      <c r="U158" s="72" t="str">
        <f t="shared" si="10"/>
        <v>1+0.000104858236423144j</v>
      </c>
      <c r="V158" s="72" t="str">
        <f t="shared" si="11"/>
        <v>0.998350712538134+0.0142988504213379j</v>
      </c>
      <c r="W158" s="72" t="str">
        <f t="shared" si="22"/>
        <v>24.0347540676415-0.34171634413459j</v>
      </c>
      <c r="X158" s="72"/>
      <c r="Y158" s="72"/>
      <c r="Z158" s="72"/>
      <c r="AA158" s="72" t="str">
        <f t="shared" si="12"/>
        <v>1.99999999959999-41.9614152369037j</v>
      </c>
      <c r="AB158" s="72">
        <f t="shared" si="13"/>
        <v>32.466857422312764</v>
      </c>
      <c r="AC158" s="72">
        <f t="shared" si="14"/>
        <v>-87.271185870531554</v>
      </c>
      <c r="AD158" s="72"/>
      <c r="AE158" s="72" t="str">
        <f t="shared" si="15"/>
        <v>62500-0.0000186182948194504j</v>
      </c>
      <c r="AF158" s="72" t="str">
        <f t="shared" si="16"/>
        <v>0.242424242424242+5.47094062646844E-11j</v>
      </c>
      <c r="AG158" s="72">
        <f t="shared" si="23"/>
        <v>-12.308479057718891</v>
      </c>
      <c r="AH158" s="72">
        <f t="shared" si="24"/>
        <v>1.2930299574361157E-8</v>
      </c>
      <c r="AI158" s="72"/>
      <c r="AJ158" s="72"/>
      <c r="AK158" s="72"/>
      <c r="AL158" s="72" t="str">
        <f t="shared" si="17"/>
        <v>1.50262689516157+0.14447293918989j</v>
      </c>
      <c r="AM158" s="72">
        <f t="shared" si="25"/>
        <v>3.5769859059555182</v>
      </c>
      <c r="AN158" s="72">
        <f t="shared" si="26"/>
        <v>5.4919310245936517</v>
      </c>
      <c r="AO158" s="72"/>
      <c r="AP158" s="72"/>
      <c r="AQ158" s="72"/>
      <c r="AR158" s="72" t="str">
        <f t="shared" si="18"/>
        <v>9.35257737991526-279.827997372776j</v>
      </c>
      <c r="AS158" s="72">
        <f t="shared" si="27"/>
        <v>48.942671952545105</v>
      </c>
      <c r="AT158" s="72">
        <f t="shared" si="28"/>
        <v>-88.085739032900491</v>
      </c>
      <c r="AU158" s="72"/>
      <c r="AV158" s="72"/>
      <c r="AW158" s="72"/>
      <c r="AX158" s="72" t="str">
        <f t="shared" si="29"/>
        <v>-2.70870849142371-111.657340067694j</v>
      </c>
      <c r="AY158" s="72">
        <f t="shared" si="30"/>
        <v>40.960300647014449</v>
      </c>
      <c r="AZ158" s="72">
        <f t="shared" si="31"/>
        <v>-91.389672459562789</v>
      </c>
      <c r="BA158" s="72">
        <f t="shared" si="19"/>
        <v>88.610327540437211</v>
      </c>
      <c r="BB158" s="72">
        <f t="shared" si="32"/>
        <v>-40.960300647014449</v>
      </c>
      <c r="BC158" s="72">
        <f t="shared" si="33"/>
        <v>-88.610327540437211</v>
      </c>
      <c r="BD158" s="72"/>
      <c r="BE158" s="72"/>
      <c r="BF158" s="56"/>
    </row>
    <row r="159" spans="2:58" s="42" customFormat="1" hidden="1" x14ac:dyDescent="0.3">
      <c r="B159" s="55">
        <v>45</v>
      </c>
      <c r="C159" s="72">
        <f t="shared" si="0"/>
        <v>794.32823472428174</v>
      </c>
      <c r="D159" s="72" t="str">
        <f t="shared" si="20"/>
        <v>4990.91149349751j</v>
      </c>
      <c r="E159" s="72">
        <f t="shared" si="1"/>
        <v>0.99998990468248827</v>
      </c>
      <c r="F159" s="72" t="str">
        <f t="shared" si="2"/>
        <v>-0.00499091149349751j</v>
      </c>
      <c r="G159" s="72" t="str">
        <f t="shared" si="3"/>
        <v>0.999989904682488-0.00499091149349751j</v>
      </c>
      <c r="H159" s="72">
        <f t="shared" si="4"/>
        <v>2.0492850878393293E-5</v>
      </c>
      <c r="I159" s="72">
        <f t="shared" si="5"/>
        <v>-0.28595867700245897</v>
      </c>
      <c r="J159" s="72"/>
      <c r="K159" s="72"/>
      <c r="L159" s="72"/>
      <c r="M159" s="72">
        <f t="shared" si="6"/>
        <v>21.81818181818182</v>
      </c>
      <c r="N159" s="72" t="str">
        <f t="shared" si="7"/>
        <v>1+0.120889858195497j</v>
      </c>
      <c r="O159" s="72" t="str">
        <f t="shared" si="8"/>
        <v>0.998191592258892+0.0149727344804925j</v>
      </c>
      <c r="P159" s="72" t="str">
        <f t="shared" si="21"/>
        <v>21.8924190285788+2.31399217018641j</v>
      </c>
      <c r="Q159" s="72"/>
      <c r="R159" s="72"/>
      <c r="S159" s="72"/>
      <c r="T159" s="72">
        <f t="shared" si="9"/>
        <v>24</v>
      </c>
      <c r="U159" s="72" t="str">
        <f t="shared" si="10"/>
        <v>1+0.000109800052856945j</v>
      </c>
      <c r="V159" s="72" t="str">
        <f t="shared" si="11"/>
        <v>0.998191592258892+0.0149727344804925j</v>
      </c>
      <c r="W159" s="72" t="str">
        <f t="shared" si="22"/>
        <v>24.0381115409851-0.35792834062902j</v>
      </c>
      <c r="X159" s="72"/>
      <c r="Y159" s="72"/>
      <c r="Z159" s="72"/>
      <c r="AA159" s="72" t="str">
        <f t="shared" si="12"/>
        <v>1.9999999996-40.0728404502107j</v>
      </c>
      <c r="AB159" s="72">
        <f t="shared" si="13"/>
        <v>32.067807021325294</v>
      </c>
      <c r="AC159" s="72">
        <f t="shared" si="14"/>
        <v>-87.142789142490358</v>
      </c>
      <c r="AD159" s="72"/>
      <c r="AE159" s="72" t="str">
        <f t="shared" si="15"/>
        <v>62500-0.0000194957480214746j</v>
      </c>
      <c r="AF159" s="72" t="str">
        <f t="shared" si="16"/>
        <v>0.242424242424242+5.72877811466655E-11j</v>
      </c>
      <c r="AG159" s="72">
        <f t="shared" si="23"/>
        <v>-12.308479057718891</v>
      </c>
      <c r="AH159" s="72">
        <f t="shared" si="24"/>
        <v>1.35396858191639E-8</v>
      </c>
      <c r="AI159" s="72"/>
      <c r="AJ159" s="72"/>
      <c r="AK159" s="72"/>
      <c r="AL159" s="72" t="str">
        <f t="shared" si="17"/>
        <v>1.5031446342911+0.151297927561105j</v>
      </c>
      <c r="AM159" s="72">
        <f t="shared" si="25"/>
        <v>3.5837936259986742</v>
      </c>
      <c r="AN159" s="72">
        <f t="shared" si="26"/>
        <v>5.7477065441283051</v>
      </c>
      <c r="AO159" s="72"/>
      <c r="AP159" s="72"/>
      <c r="AQ159" s="72"/>
      <c r="AR159" s="72" t="str">
        <f t="shared" si="18"/>
        <v>9.35324590374937-267.288487163381j</v>
      </c>
      <c r="AS159" s="72">
        <f t="shared" si="27"/>
        <v>48.544919807314919</v>
      </c>
      <c r="AT159" s="72">
        <f t="shared" si="28"/>
        <v>-87.995862293105304</v>
      </c>
      <c r="AU159" s="72"/>
      <c r="AV159" s="72"/>
      <c r="AW159" s="72"/>
      <c r="AX159" s="72" t="str">
        <f t="shared" si="29"/>
        <v>-2.7076935333335-106.617418381379j</v>
      </c>
      <c r="AY159" s="72">
        <f t="shared" si="30"/>
        <v>40.559363434138803</v>
      </c>
      <c r="AZ159" s="72">
        <f t="shared" si="31"/>
        <v>-91.454791095723309</v>
      </c>
      <c r="BA159" s="72">
        <f t="shared" si="19"/>
        <v>88.545208904276691</v>
      </c>
      <c r="BB159" s="72">
        <f t="shared" si="32"/>
        <v>-40.559363434138803</v>
      </c>
      <c r="BC159" s="72">
        <f t="shared" si="33"/>
        <v>-88.545208904276691</v>
      </c>
      <c r="BD159" s="72"/>
      <c r="BE159" s="72"/>
      <c r="BF159" s="56"/>
    </row>
    <row r="160" spans="2:58" s="42" customFormat="1" hidden="1" x14ac:dyDescent="0.3">
      <c r="B160" s="55">
        <v>46</v>
      </c>
      <c r="C160" s="72">
        <f t="shared" si="0"/>
        <v>831.76377110267106</v>
      </c>
      <c r="D160" s="72" t="str">
        <f t="shared" si="20"/>
        <v>5226.12590563659j</v>
      </c>
      <c r="E160" s="72">
        <f t="shared" si="1"/>
        <v>0.99998893070446526</v>
      </c>
      <c r="F160" s="72" t="str">
        <f t="shared" si="2"/>
        <v>-0.00522612590563659j</v>
      </c>
      <c r="G160" s="72" t="str">
        <f t="shared" si="3"/>
        <v>0.999988930704465-0.00522612590563659j</v>
      </c>
      <c r="H160" s="72">
        <f t="shared" si="4"/>
        <v>2.2470005873890397E-5</v>
      </c>
      <c r="I160" s="72">
        <f t="shared" si="5"/>
        <v>-0.29943554602685801</v>
      </c>
      <c r="J160" s="72"/>
      <c r="K160" s="72"/>
      <c r="L160" s="72"/>
      <c r="M160" s="72">
        <f t="shared" si="6"/>
        <v>21.81818181818182</v>
      </c>
      <c r="N160" s="72" t="str">
        <f t="shared" si="7"/>
        <v>1+0.126587221686329j</v>
      </c>
      <c r="O160" s="72" t="str">
        <f t="shared" si="8"/>
        <v>0.998017120342138+0.0156783777169098j</v>
      </c>
      <c r="P160" s="72" t="str">
        <f t="shared" si="21"/>
        <v>21.8996004130324+2.42335803884483j</v>
      </c>
      <c r="Q160" s="72"/>
      <c r="R160" s="72"/>
      <c r="S160" s="72"/>
      <c r="T160" s="72">
        <f t="shared" si="9"/>
        <v>24</v>
      </c>
      <c r="U160" s="72" t="str">
        <f t="shared" si="10"/>
        <v>1+0.000114974769924005j</v>
      </c>
      <c r="V160" s="72" t="str">
        <f t="shared" si="11"/>
        <v>0.998017120342138+0.0156783777169098j</v>
      </c>
      <c r="W160" s="72" t="str">
        <f t="shared" si="22"/>
        <v>24.0417938410488-0.374920352293747j</v>
      </c>
      <c r="X160" s="72"/>
      <c r="Y160" s="72"/>
      <c r="Z160" s="72"/>
      <c r="AA160" s="72" t="str">
        <f t="shared" si="12"/>
        <v>1.99999999960001-38.2692655307724j</v>
      </c>
      <c r="AB160" s="72">
        <f t="shared" si="13"/>
        <v>31.668847997345928</v>
      </c>
      <c r="AC160" s="72">
        <f t="shared" si="14"/>
        <v>-87.008372060634485</v>
      </c>
      <c r="AD160" s="72"/>
      <c r="AE160" s="72" t="str">
        <f t="shared" si="15"/>
        <v>62500-0.0000204145543188929j</v>
      </c>
      <c r="AF160" s="72" t="str">
        <f t="shared" si="16"/>
        <v>0.242424242424242+5.99876710931655E-11j</v>
      </c>
      <c r="AG160" s="72">
        <f t="shared" si="23"/>
        <v>-12.308479057718891</v>
      </c>
      <c r="AH160" s="72">
        <f t="shared" si="24"/>
        <v>1.417779155288644E-8</v>
      </c>
      <c r="AI160" s="72"/>
      <c r="AJ160" s="72"/>
      <c r="AK160" s="72"/>
      <c r="AL160" s="72" t="str">
        <f t="shared" si="17"/>
        <v>1.50371256287321+0.158446968571293j</v>
      </c>
      <c r="AM160" s="72">
        <f t="shared" si="25"/>
        <v>3.5912503178371056</v>
      </c>
      <c r="AN160" s="72">
        <f t="shared" si="26"/>
        <v>6.0150896422052389</v>
      </c>
      <c r="AO160" s="72"/>
      <c r="AP160" s="72"/>
      <c r="AQ160" s="72"/>
      <c r="AR160" s="72" t="str">
        <f t="shared" si="18"/>
        <v>9.35397883871097-255.315952796144j</v>
      </c>
      <c r="AS160" s="72">
        <f t="shared" si="27"/>
        <v>48.147384484955609</v>
      </c>
      <c r="AT160" s="72">
        <f t="shared" si="28"/>
        <v>-87.901800086459815</v>
      </c>
      <c r="AU160" s="72"/>
      <c r="AV160" s="72"/>
      <c r="AW160" s="72"/>
      <c r="AX160" s="72" t="str">
        <f t="shared" si="29"/>
        <v>-2.7065816656508-101.803660258639j</v>
      </c>
      <c r="AY160" s="72">
        <f t="shared" si="30"/>
        <v>40.158336501866813</v>
      </c>
      <c r="AZ160" s="72">
        <f t="shared" si="31"/>
        <v>-91.522923478515935</v>
      </c>
      <c r="BA160" s="72">
        <f t="shared" si="19"/>
        <v>88.477076521484065</v>
      </c>
      <c r="BB160" s="72">
        <f t="shared" si="32"/>
        <v>-40.158336501866813</v>
      </c>
      <c r="BC160" s="72">
        <f t="shared" si="33"/>
        <v>-88.477076521484065</v>
      </c>
      <c r="BD160" s="72"/>
      <c r="BE160" s="72"/>
      <c r="BF160" s="56"/>
    </row>
    <row r="161" spans="2:58" s="42" customFormat="1" hidden="1" x14ac:dyDescent="0.3">
      <c r="B161" s="55">
        <v>47</v>
      </c>
      <c r="C161" s="72">
        <f t="shared" si="0"/>
        <v>870.9635899560808</v>
      </c>
      <c r="D161" s="72" t="str">
        <f t="shared" si="20"/>
        <v>5472.42563150043j</v>
      </c>
      <c r="E161" s="72">
        <f t="shared" si="1"/>
        <v>0.99998786275879958</v>
      </c>
      <c r="F161" s="72" t="str">
        <f t="shared" si="2"/>
        <v>-0.00547242563150043j</v>
      </c>
      <c r="G161" s="72" t="str">
        <f t="shared" si="3"/>
        <v>0.9999878627588-0.00547242563150043j</v>
      </c>
      <c r="H161" s="72">
        <f t="shared" si="4"/>
        <v>2.4637921656620006E-5</v>
      </c>
      <c r="I161" s="72">
        <f t="shared" si="5"/>
        <v>-0.31354756799108985</v>
      </c>
      <c r="J161" s="72"/>
      <c r="K161" s="72"/>
      <c r="L161" s="72"/>
      <c r="M161" s="72">
        <f t="shared" si="6"/>
        <v>21.81818181818182</v>
      </c>
      <c r="N161" s="72" t="str">
        <f t="shared" si="7"/>
        <v>1+0.132553093646203j</v>
      </c>
      <c r="O161" s="72" t="str">
        <f t="shared" si="8"/>
        <v>0.997825815689579+0.0164172768945013j</v>
      </c>
      <c r="P161" s="72" t="str">
        <f t="shared" si="21"/>
        <v>21.9074785197703+2.53792427194905j</v>
      </c>
      <c r="Q161" s="72"/>
      <c r="R161" s="72"/>
      <c r="S161" s="72"/>
      <c r="T161" s="72">
        <f t="shared" si="9"/>
        <v>24</v>
      </c>
      <c r="U161" s="72" t="str">
        <f t="shared" si="10"/>
        <v>1+0.000120393363893009j</v>
      </c>
      <c r="V161" s="72" t="str">
        <f t="shared" si="11"/>
        <v>0.997825815689579+0.0164172768945013j</v>
      </c>
      <c r="W161" s="72" t="str">
        <f t="shared" si="22"/>
        <v>24.045832489619-0.392731520116685j</v>
      </c>
      <c r="X161" s="72"/>
      <c r="Y161" s="72"/>
      <c r="Z161" s="72"/>
      <c r="AA161" s="72" t="str">
        <f t="shared" si="12"/>
        <v>1.9999999996-36.5468648543743j</v>
      </c>
      <c r="AB161" s="72">
        <f t="shared" si="13"/>
        <v>31.269989118142618</v>
      </c>
      <c r="AC161" s="72">
        <f t="shared" si="14"/>
        <v>-86.867655440209873</v>
      </c>
      <c r="AD161" s="72"/>
      <c r="AE161" s="72" t="str">
        <f t="shared" si="15"/>
        <v>62500-0.0000213766626230486j</v>
      </c>
      <c r="AF161" s="72" t="str">
        <f t="shared" si="16"/>
        <v>0.242424242424242+6.28148029327415E-11j</v>
      </c>
      <c r="AG161" s="72">
        <f t="shared" si="23"/>
        <v>-12.308479057718891</v>
      </c>
      <c r="AH161" s="72">
        <f t="shared" si="24"/>
        <v>1.4845970283342333E-8</v>
      </c>
      <c r="AI161" s="72"/>
      <c r="AJ161" s="72"/>
      <c r="AK161" s="72"/>
      <c r="AL161" s="72" t="str">
        <f t="shared" si="17"/>
        <v>1.5043355715832+0.165935690680713j</v>
      </c>
      <c r="AM161" s="72">
        <f t="shared" si="25"/>
        <v>3.599417037287775</v>
      </c>
      <c r="AN161" s="72">
        <f t="shared" si="26"/>
        <v>6.2945625312587561</v>
      </c>
      <c r="AO161" s="72"/>
      <c r="AP161" s="72"/>
      <c r="AQ161" s="72"/>
      <c r="AR161" s="72" t="str">
        <f t="shared" si="18"/>
        <v>9.35478238124599-243.885002062555j</v>
      </c>
      <c r="AS161" s="72">
        <f t="shared" si="27"/>
        <v>47.750086895011492</v>
      </c>
      <c r="AT161" s="72">
        <f t="shared" si="28"/>
        <v>-87.803362604133099</v>
      </c>
      <c r="AU161" s="72"/>
      <c r="AV161" s="72"/>
      <c r="AW161" s="72"/>
      <c r="AX161" s="72" t="str">
        <f t="shared" si="29"/>
        <v>-2.70536374161129-97.2058570839418j</v>
      </c>
      <c r="AY161" s="72">
        <f t="shared" si="30"/>
        <v>39.757211335123593</v>
      </c>
      <c r="AZ161" s="72">
        <f t="shared" si="31"/>
        <v>-91.594203540478532</v>
      </c>
      <c r="BA161" s="72">
        <f t="shared" si="19"/>
        <v>88.405796459521468</v>
      </c>
      <c r="BB161" s="72">
        <f t="shared" si="32"/>
        <v>-39.757211335123593</v>
      </c>
      <c r="BC161" s="72">
        <f t="shared" si="33"/>
        <v>-88.405796459521468</v>
      </c>
      <c r="BD161" s="72"/>
      <c r="BE161" s="72"/>
      <c r="BF161" s="56"/>
    </row>
    <row r="162" spans="2:58" s="42" customFormat="1" hidden="1" x14ac:dyDescent="0.3">
      <c r="B162" s="55">
        <v>48</v>
      </c>
      <c r="C162" s="72">
        <f t="shared" si="0"/>
        <v>912.01083935590987</v>
      </c>
      <c r="D162" s="72" t="str">
        <f t="shared" si="20"/>
        <v>5730.33310582957j</v>
      </c>
      <c r="E162" s="72">
        <f t="shared" si="1"/>
        <v>0.99998669177966237</v>
      </c>
      <c r="F162" s="72" t="str">
        <f t="shared" si="2"/>
        <v>-0.00573033310582957j</v>
      </c>
      <c r="G162" s="72" t="str">
        <f t="shared" si="3"/>
        <v>0.999986691779662-0.00573033310582957j</v>
      </c>
      <c r="H162" s="72">
        <f t="shared" si="4"/>
        <v>2.7015004171873531E-5</v>
      </c>
      <c r="I162" s="72">
        <f t="shared" si="5"/>
        <v>-0.32832467786735958</v>
      </c>
      <c r="J162" s="72"/>
      <c r="K162" s="72"/>
      <c r="L162" s="72"/>
      <c r="M162" s="72">
        <f t="shared" si="6"/>
        <v>21.81818181818182</v>
      </c>
      <c r="N162" s="72" t="str">
        <f t="shared" si="7"/>
        <v>1+0.138800128489404j</v>
      </c>
      <c r="O162" s="72" t="str">
        <f t="shared" si="8"/>
        <v>0.997616054309227+0.0171909993174887j</v>
      </c>
      <c r="P162" s="72" t="str">
        <f t="shared" si="21"/>
        <v>21.9161213541689+2.65794280382079j</v>
      </c>
      <c r="Q162" s="72"/>
      <c r="R162" s="72"/>
      <c r="S162" s="72"/>
      <c r="T162" s="72">
        <f t="shared" si="9"/>
        <v>24</v>
      </c>
      <c r="U162" s="72" t="str">
        <f t="shared" si="10"/>
        <v>1+0.000126067328328251j</v>
      </c>
      <c r="V162" s="72" t="str">
        <f t="shared" si="11"/>
        <v>0.997616054309227+0.0171909993174887j</v>
      </c>
      <c r="W162" s="72" t="str">
        <f t="shared" si="22"/>
        <v>24.0502620867725-0.411403186091904j</v>
      </c>
      <c r="X162" s="72"/>
      <c r="Y162" s="72"/>
      <c r="Z162" s="72"/>
      <c r="AA162" s="72" t="str">
        <f t="shared" si="12"/>
        <v>1.9999999996-34.9019849782559j</v>
      </c>
      <c r="AB162" s="72">
        <f t="shared" si="13"/>
        <v>30.871239987692661</v>
      </c>
      <c r="AC162" s="72">
        <f t="shared" si="14"/>
        <v>-86.720347607981495</v>
      </c>
      <c r="AD162" s="72"/>
      <c r="AE162" s="72" t="str">
        <f t="shared" si="15"/>
        <v>62500-0.0000223841136946467j</v>
      </c>
      <c r="AF162" s="72" t="str">
        <f t="shared" si="16"/>
        <v>0.242424242424242+6.57751733910647E-11j</v>
      </c>
      <c r="AG162" s="72">
        <f t="shared" si="23"/>
        <v>-12.308479057718891</v>
      </c>
      <c r="AH162" s="72">
        <f t="shared" si="24"/>
        <v>1.5545639307202988E-8</v>
      </c>
      <c r="AI162" s="72"/>
      <c r="AJ162" s="72"/>
      <c r="AK162" s="72"/>
      <c r="AL162" s="72" t="str">
        <f t="shared" si="17"/>
        <v>1.50501903279928+0.17378051185203j</v>
      </c>
      <c r="AM162" s="72">
        <f t="shared" si="25"/>
        <v>3.6083604244305079</v>
      </c>
      <c r="AN162" s="72">
        <f t="shared" si="26"/>
        <v>6.5866208865219891</v>
      </c>
      <c r="AO162" s="72"/>
      <c r="AP162" s="72"/>
      <c r="AQ162" s="72"/>
      <c r="AR162" s="72" t="str">
        <f t="shared" si="18"/>
        <v>9.35566332193428-232.971391994315j</v>
      </c>
      <c r="AS162" s="72">
        <f t="shared" si="27"/>
        <v>47.353049962554543</v>
      </c>
      <c r="AT162" s="72">
        <f t="shared" si="28"/>
        <v>-87.700352193783516</v>
      </c>
      <c r="AU162" s="72"/>
      <c r="AV162" s="72"/>
      <c r="AW162" s="72"/>
      <c r="AX162" s="72" t="str">
        <f t="shared" si="29"/>
        <v>-2.7040297724774-92.814258603288j</v>
      </c>
      <c r="AY162" s="72">
        <f t="shared" si="30"/>
        <v>39.355978625515334</v>
      </c>
      <c r="AZ162" s="72">
        <f t="shared" si="31"/>
        <v>-91.668770345818473</v>
      </c>
      <c r="BA162" s="72">
        <f t="shared" si="19"/>
        <v>88.331229654181527</v>
      </c>
      <c r="BB162" s="72">
        <f t="shared" si="32"/>
        <v>-39.355978625515334</v>
      </c>
      <c r="BC162" s="72">
        <f t="shared" si="33"/>
        <v>-88.331229654181527</v>
      </c>
      <c r="BD162" s="72"/>
      <c r="BE162" s="72"/>
      <c r="BF162" s="56"/>
    </row>
    <row r="163" spans="2:58" s="42" customFormat="1" hidden="1" x14ac:dyDescent="0.3">
      <c r="B163" s="55">
        <v>49</v>
      </c>
      <c r="C163" s="72">
        <f t="shared" si="0"/>
        <v>954.99258602143584</v>
      </c>
      <c r="D163" s="72" t="str">
        <f t="shared" si="20"/>
        <v>6000.39538495532j</v>
      </c>
      <c r="E163" s="72">
        <f t="shared" si="1"/>
        <v>0.99998540782657031</v>
      </c>
      <c r="F163" s="72" t="str">
        <f t="shared" si="2"/>
        <v>-0.00600039538495532j</v>
      </c>
      <c r="G163" s="72" t="str">
        <f t="shared" si="3"/>
        <v>0.99998540782657-0.00600039538495532j</v>
      </c>
      <c r="H163" s="72">
        <f t="shared" si="4"/>
        <v>2.9621435525019521E-5</v>
      </c>
      <c r="I163" s="72">
        <f t="shared" si="5"/>
        <v>-0.34379822158799056</v>
      </c>
      <c r="J163" s="72"/>
      <c r="K163" s="72"/>
      <c r="L163" s="72"/>
      <c r="M163" s="72">
        <f t="shared" si="6"/>
        <v>21.81818181818182</v>
      </c>
      <c r="N163" s="72" t="str">
        <f t="shared" si="7"/>
        <v>1+0.145341577014388j</v>
      </c>
      <c r="O163" s="72" t="str">
        <f t="shared" si="8"/>
        <v>0.997386055529277+0.018001186154866j</v>
      </c>
      <c r="P163" s="72" t="str">
        <f t="shared" si="21"/>
        <v>21.9256036427671+2.78367846123194j</v>
      </c>
      <c r="Q163" s="72"/>
      <c r="R163" s="72"/>
      <c r="S163" s="72"/>
      <c r="T163" s="72">
        <f t="shared" si="9"/>
        <v>24</v>
      </c>
      <c r="U163" s="72" t="str">
        <f t="shared" si="10"/>
        <v>1+0.000132008698469017j</v>
      </c>
      <c r="V163" s="72" t="str">
        <f t="shared" si="11"/>
        <v>0.997386055529277+0.018001186154866j</v>
      </c>
      <c r="W163" s="72" t="str">
        <f t="shared" si="22"/>
        <v>24.0551206154045-0.430979050719017j</v>
      </c>
      <c r="X163" s="72"/>
      <c r="Y163" s="72"/>
      <c r="Z163" s="72"/>
      <c r="AA163" s="72" t="str">
        <f t="shared" si="12"/>
        <v>1.9999999996-33.3311368916669j</v>
      </c>
      <c r="AB163" s="72">
        <f t="shared" si="13"/>
        <v>30.47261112491227</v>
      </c>
      <c r="AC163" s="72">
        <f t="shared" si="14"/>
        <v>-86.566143911669002</v>
      </c>
      <c r="AD163" s="72"/>
      <c r="AE163" s="72" t="str">
        <f t="shared" si="15"/>
        <v>62500-0.0000234390444724817j</v>
      </c>
      <c r="AF163" s="72" t="str">
        <f t="shared" si="16"/>
        <v>0.242424242424242+6.88750618107818E-11j</v>
      </c>
      <c r="AG163" s="72">
        <f t="shared" si="23"/>
        <v>-12.308479057718891</v>
      </c>
      <c r="AH163" s="72">
        <f t="shared" si="24"/>
        <v>1.6278282716274472E-8</v>
      </c>
      <c r="AI163" s="72"/>
      <c r="AJ163" s="72"/>
      <c r="AK163" s="72"/>
      <c r="AL163" s="72" t="str">
        <f t="shared" si="17"/>
        <v>1.50576884908744+0.181998684646381j</v>
      </c>
      <c r="AM163" s="72">
        <f t="shared" si="25"/>
        <v>3.6181531830203602</v>
      </c>
      <c r="AN163" s="72">
        <f t="shared" si="26"/>
        <v>6.8917731940230578</v>
      </c>
      <c r="AO163" s="72"/>
      <c r="AP163" s="72"/>
      <c r="AQ163" s="72"/>
      <c r="AR163" s="72" t="str">
        <f t="shared" si="18"/>
        <v>9.35662910203858-222.551977511028j</v>
      </c>
      <c r="AS163" s="72">
        <f t="shared" si="27"/>
        <v>46.956298822296532</v>
      </c>
      <c r="AT163" s="72">
        <f t="shared" si="28"/>
        <v>-87.592563152837783</v>
      </c>
      <c r="AU163" s="72"/>
      <c r="AV163" s="72"/>
      <c r="AW163" s="72"/>
      <c r="AX163" s="72" t="str">
        <f t="shared" si="29"/>
        <v>-2.7025688543232-88.6195522844198j</v>
      </c>
      <c r="AY163" s="72">
        <f t="shared" si="30"/>
        <v>38.954628200401316</v>
      </c>
      <c r="AZ163" s="72">
        <f t="shared" si="31"/>
        <v>-91.746768162452241</v>
      </c>
      <c r="BA163" s="72">
        <f t="shared" si="19"/>
        <v>88.253231837547759</v>
      </c>
      <c r="BB163" s="72">
        <f t="shared" si="32"/>
        <v>-38.954628200401316</v>
      </c>
      <c r="BC163" s="72">
        <f t="shared" si="33"/>
        <v>-88.253231837547759</v>
      </c>
      <c r="BD163" s="72"/>
      <c r="BE163" s="72"/>
      <c r="BF163" s="56"/>
    </row>
    <row r="164" spans="2:58" s="42" customFormat="1" hidden="1" x14ac:dyDescent="0.3">
      <c r="B164" s="55">
        <v>50</v>
      </c>
      <c r="C164" s="72">
        <f t="shared" si="0"/>
        <v>1000</v>
      </c>
      <c r="D164" s="72" t="str">
        <f t="shared" si="20"/>
        <v>6283.18530717959j</v>
      </c>
      <c r="E164" s="72">
        <f t="shared" si="1"/>
        <v>0.99998399999999998</v>
      </c>
      <c r="F164" s="72" t="str">
        <f t="shared" si="2"/>
        <v>-0.00628318530717959j</v>
      </c>
      <c r="G164" s="72" t="str">
        <f t="shared" si="3"/>
        <v>0.999984-0.00628318530717959j</v>
      </c>
      <c r="H164" s="72">
        <f t="shared" si="4"/>
        <v>3.247934533237937E-5</v>
      </c>
      <c r="I164" s="72">
        <f t="shared" si="5"/>
        <v>-0.36000102256686728</v>
      </c>
      <c r="J164" s="72"/>
      <c r="K164" s="72"/>
      <c r="L164" s="72"/>
      <c r="M164" s="72">
        <f t="shared" si="6"/>
        <v>21.81818181818182</v>
      </c>
      <c r="N164" s="72" t="str">
        <f t="shared" si="7"/>
        <v>1+0.152191314510504j</v>
      </c>
      <c r="O164" s="72" t="str">
        <f t="shared" si="8"/>
        <v>0.997133866881924+0.0188495559215388j</v>
      </c>
      <c r="P164" s="72" t="str">
        <f t="shared" si="21"/>
        <v>21.9360075144081+2.91540972316045j</v>
      </c>
      <c r="Q164" s="72"/>
      <c r="R164" s="72"/>
      <c r="S164" s="72"/>
      <c r="T164" s="72">
        <f t="shared" si="9"/>
        <v>24</v>
      </c>
      <c r="U164" s="72" t="str">
        <f t="shared" si="10"/>
        <v>1+0.000138230076757951j</v>
      </c>
      <c r="V164" s="72" t="str">
        <f t="shared" si="11"/>
        <v>0.997133866881924+0.0188495559215388j</v>
      </c>
      <c r="W164" s="72" t="str">
        <f t="shared" si="22"/>
        <v>24.0604497766697-0.451505346146098j</v>
      </c>
      <c r="X164" s="72"/>
      <c r="Y164" s="72"/>
      <c r="Z164" s="72"/>
      <c r="AA164" s="72" t="str">
        <f t="shared" si="12"/>
        <v>1.9999999996-31.8309886152085j</v>
      </c>
      <c r="AB164" s="72">
        <f t="shared" si="13"/>
        <v>30.074114049593305</v>
      </c>
      <c r="AC164" s="72">
        <f t="shared" si="14"/>
        <v>-86.404726220491824</v>
      </c>
      <c r="AD164" s="72"/>
      <c r="AE164" s="72" t="str">
        <f t="shared" si="15"/>
        <v>62500-0.0000245436926061702j</v>
      </c>
      <c r="AF164" s="72" t="str">
        <f t="shared" si="16"/>
        <v>0.242424242424242+7.21210434708399E-11j</v>
      </c>
      <c r="AG164" s="72">
        <f t="shared" si="23"/>
        <v>-12.308479057718891</v>
      </c>
      <c r="AH164" s="72">
        <f t="shared" si="24"/>
        <v>1.7045454545454537E-8</v>
      </c>
      <c r="AI164" s="72"/>
      <c r="AJ164" s="72"/>
      <c r="AK164" s="72"/>
      <c r="AL164" s="72" t="str">
        <f t="shared" si="17"/>
        <v>1.50659150677573+0.190608344624275j</v>
      </c>
      <c r="AM164" s="72">
        <f t="shared" si="25"/>
        <v>3.6288745949460499</v>
      </c>
      <c r="AN164" s="72">
        <f t="shared" si="26"/>
        <v>7.2105398984636313</v>
      </c>
      <c r="AO164" s="72"/>
      <c r="AP164" s="72"/>
      <c r="AQ164" s="72"/>
      <c r="AR164" s="72" t="str">
        <f t="shared" si="18"/>
        <v>9.35768787534433-212.604662407284j</v>
      </c>
      <c r="AS164" s="72">
        <f t="shared" si="27"/>
        <v>46.559861031365415</v>
      </c>
      <c r="AT164" s="72">
        <f t="shared" si="28"/>
        <v>-87.479781536087799</v>
      </c>
      <c r="AU164" s="72"/>
      <c r="AV164" s="72"/>
      <c r="AW164" s="72"/>
      <c r="AX164" s="72" t="str">
        <f t="shared" si="29"/>
        <v>-2.70096908932376-84.6128436113235j</v>
      </c>
      <c r="AY164" s="72">
        <f t="shared" si="30"/>
        <v>38.553148946229093</v>
      </c>
      <c r="AZ164" s="72">
        <f t="shared" si="31"/>
        <v>-91.828346513572171</v>
      </c>
      <c r="BA164" s="72">
        <f t="shared" si="19"/>
        <v>88.171653486427829</v>
      </c>
      <c r="BB164" s="72">
        <f t="shared" si="32"/>
        <v>-38.553148946229093</v>
      </c>
      <c r="BC164" s="72">
        <f t="shared" si="33"/>
        <v>-88.171653486427829</v>
      </c>
      <c r="BD164" s="72"/>
      <c r="BE164" s="72"/>
      <c r="BF164" s="56"/>
    </row>
    <row r="165" spans="2:58" s="42" customFormat="1" hidden="1" x14ac:dyDescent="0.3">
      <c r="B165" s="55">
        <v>51</v>
      </c>
      <c r="C165" s="72">
        <f t="shared" si="0"/>
        <v>1047.1285480509</v>
      </c>
      <c r="D165" s="72" t="str">
        <f t="shared" si="20"/>
        <v>6579.30270784171j</v>
      </c>
      <c r="E165" s="72">
        <f t="shared" si="1"/>
        <v>0.99998245634886174</v>
      </c>
      <c r="F165" s="72" t="str">
        <f t="shared" si="2"/>
        <v>-0.00657930270784171j</v>
      </c>
      <c r="G165" s="72" t="str">
        <f t="shared" si="3"/>
        <v>0.999982456348862-0.00657930270784171j</v>
      </c>
      <c r="H165" s="72">
        <f t="shared" si="4"/>
        <v>3.5612998747525692E-5</v>
      </c>
      <c r="I165" s="72">
        <f t="shared" si="5"/>
        <v>-0.37696745135962567</v>
      </c>
      <c r="J165" s="72"/>
      <c r="K165" s="72"/>
      <c r="L165" s="72"/>
      <c r="M165" s="72">
        <f t="shared" si="6"/>
        <v>21.81818181818182</v>
      </c>
      <c r="N165" s="72" t="str">
        <f t="shared" si="7"/>
        <v>1+0.159363870189342j</v>
      </c>
      <c r="O165" s="72" t="str">
        <f t="shared" si="8"/>
        <v>0.996857347528785+0.0197379081235251j</v>
      </c>
      <c r="P165" s="72" t="str">
        <f t="shared" si="21"/>
        <v>21.9474232538136+3.05342953919533j</v>
      </c>
      <c r="Q165" s="72"/>
      <c r="R165" s="72"/>
      <c r="S165" s="72"/>
      <c r="T165" s="72">
        <f t="shared" si="9"/>
        <v>24</v>
      </c>
      <c r="U165" s="72" t="str">
        <f t="shared" si="10"/>
        <v>1+0.000144744659572518j</v>
      </c>
      <c r="V165" s="72" t="str">
        <f t="shared" si="11"/>
        <v>0.996857347528785+0.0197379081235251j</v>
      </c>
      <c r="W165" s="72" t="str">
        <f t="shared" si="22"/>
        <v>24.0662953596348-0.473031026978246j</v>
      </c>
      <c r="X165" s="72"/>
      <c r="Y165" s="72"/>
      <c r="Z165" s="72"/>
      <c r="AA165" s="72" t="str">
        <f t="shared" si="12"/>
        <v>1.9999999996-30.3983581332579j</v>
      </c>
      <c r="AB165" s="72">
        <f t="shared" si="13"/>
        <v>29.675761376164061</v>
      </c>
      <c r="AC165" s="72">
        <f t="shared" si="14"/>
        <v>-86.235762418438625</v>
      </c>
      <c r="AD165" s="72"/>
      <c r="AE165" s="72" t="str">
        <f t="shared" si="15"/>
        <v>62500-0.0000257004012025067j</v>
      </c>
      <c r="AF165" s="72" t="str">
        <f t="shared" si="16"/>
        <v>0.242424242424242+7.55200035335367E-11j</v>
      </c>
      <c r="AG165" s="72">
        <f t="shared" si="23"/>
        <v>-12.308479057718891</v>
      </c>
      <c r="AH165" s="72">
        <f t="shared" si="24"/>
        <v>1.7848782069049487E-8</v>
      </c>
      <c r="AI165" s="72"/>
      <c r="AJ165" s="72"/>
      <c r="AK165" s="72"/>
      <c r="AL165" s="72" t="str">
        <f t="shared" si="17"/>
        <v>1.50749413519482+0.199628562384646j</v>
      </c>
      <c r="AM165" s="72">
        <f t="shared" si="25"/>
        <v>3.640611071095651</v>
      </c>
      <c r="AN165" s="72">
        <f t="shared" si="26"/>
        <v>7.5434523215645264</v>
      </c>
      <c r="AO165" s="72"/>
      <c r="AP165" s="72"/>
      <c r="AQ165" s="72"/>
      <c r="AR165" s="72" t="str">
        <f t="shared" si="18"/>
        <v>9.3588485757648-203.108352576808j</v>
      </c>
      <c r="AS165" s="72">
        <f t="shared" si="27"/>
        <v>46.163766802536024</v>
      </c>
      <c r="AT165" s="72">
        <f t="shared" si="28"/>
        <v>-87.361784981825934</v>
      </c>
      <c r="AU165" s="72"/>
      <c r="AV165" s="72"/>
      <c r="AW165" s="72"/>
      <c r="AX165" s="72" t="str">
        <f t="shared" si="29"/>
        <v>-2.69921750131688-80.7856372719763j</v>
      </c>
      <c r="AY165" s="72">
        <f t="shared" si="30"/>
        <v>38.151528725791678</v>
      </c>
      <c r="AZ165" s="72">
        <f t="shared" si="31"/>
        <v>-91.913660204563442</v>
      </c>
      <c r="BA165" s="72">
        <f t="shared" si="19"/>
        <v>88.086339795436558</v>
      </c>
      <c r="BB165" s="72">
        <f t="shared" si="32"/>
        <v>-38.151528725791678</v>
      </c>
      <c r="BC165" s="72">
        <f t="shared" si="33"/>
        <v>-88.086339795436558</v>
      </c>
      <c r="BD165" s="72"/>
      <c r="BE165" s="72"/>
      <c r="BF165" s="56"/>
    </row>
    <row r="166" spans="2:58" s="42" customFormat="1" hidden="1" x14ac:dyDescent="0.3">
      <c r="B166" s="55">
        <v>52</v>
      </c>
      <c r="C166" s="72">
        <f t="shared" si="0"/>
        <v>1096.4781961431854</v>
      </c>
      <c r="D166" s="72" t="str">
        <f t="shared" si="20"/>
        <v>6889.37569164964j</v>
      </c>
      <c r="E166" s="72">
        <f t="shared" si="1"/>
        <v>0.9999807637690461</v>
      </c>
      <c r="F166" s="72" t="str">
        <f t="shared" si="2"/>
        <v>-0.00688937569164964j</v>
      </c>
      <c r="G166" s="72" t="str">
        <f t="shared" si="3"/>
        <v>0.999980763769046-0.00688937569164964j</v>
      </c>
      <c r="H166" s="72">
        <f t="shared" si="4"/>
        <v>3.9049002576372795E-5</v>
      </c>
      <c r="I166" s="72">
        <f t="shared" si="5"/>
        <v>-0.39473349861107188</v>
      </c>
      <c r="J166" s="72"/>
      <c r="K166" s="72"/>
      <c r="L166" s="72"/>
      <c r="M166" s="72">
        <f t="shared" si="6"/>
        <v>21.81818181818182</v>
      </c>
      <c r="N166" s="72" t="str">
        <f t="shared" si="7"/>
        <v>1+0.166874458003138j</v>
      </c>
      <c r="O166" s="72" t="str">
        <f t="shared" si="8"/>
        <v>0.996554150087258+0.0206681270749489j</v>
      </c>
      <c r="P166" s="72" t="str">
        <f t="shared" si="21"/>
        <v>21.9599501359597+3.19804621281683j</v>
      </c>
      <c r="Q166" s="72"/>
      <c r="R166" s="72"/>
      <c r="S166" s="72"/>
      <c r="T166" s="72">
        <f t="shared" si="9"/>
        <v>24</v>
      </c>
      <c r="U166" s="72" t="str">
        <f t="shared" si="10"/>
        <v>1+0.000151566265216292j</v>
      </c>
      <c r="V166" s="72" t="str">
        <f t="shared" si="11"/>
        <v>0.996554150087258+0.0206681270749489j</v>
      </c>
      <c r="W166" s="72" t="str">
        <f t="shared" si="22"/>
        <v>24.0727076488188-0.495607981077041j</v>
      </c>
      <c r="X166" s="72"/>
      <c r="Y166" s="72"/>
      <c r="Z166" s="72"/>
      <c r="AA166" s="72" t="str">
        <f t="shared" si="12"/>
        <v>1.9999999996-29.0302066444869j</v>
      </c>
      <c r="AB166" s="72">
        <f t="shared" si="13"/>
        <v>29.277566915937115</v>
      </c>
      <c r="AC166" s="72">
        <f t="shared" si="14"/>
        <v>-86.058905892234776</v>
      </c>
      <c r="AD166" s="72"/>
      <c r="AE166" s="72" t="str">
        <f t="shared" si="15"/>
        <v>62500-0.0000269116237955064j</v>
      </c>
      <c r="AF166" s="72" t="str">
        <f t="shared" si="16"/>
        <v>0.242424242424242+7.9079151648871E-11j</v>
      </c>
      <c r="AG166" s="72">
        <f t="shared" si="23"/>
        <v>-12.308479057718891</v>
      </c>
      <c r="AH166" s="72">
        <f t="shared" si="24"/>
        <v>1.8689969252440701E-8</v>
      </c>
      <c r="AI166" s="72"/>
      <c r="AJ166" s="72"/>
      <c r="AK166" s="72"/>
      <c r="AL166" s="72" t="str">
        <f t="shared" si="17"/>
        <v>1.50848457223356+0.209079399618102j</v>
      </c>
      <c r="AM166" s="72">
        <f t="shared" si="25"/>
        <v>3.6534567397754247</v>
      </c>
      <c r="AN166" s="72">
        <f t="shared" si="26"/>
        <v>7.8910513183114928</v>
      </c>
      <c r="AO166" s="72"/>
      <c r="AP166" s="72"/>
      <c r="AQ166" s="72"/>
      <c r="AR166" s="72" t="str">
        <f t="shared" si="18"/>
        <v>9.36012099122339-194.042911376349j</v>
      </c>
      <c r="AS166" s="72">
        <f t="shared" si="27"/>
        <v>45.768049259876037</v>
      </c>
      <c r="AT166" s="72">
        <f t="shared" si="28"/>
        <v>-87.238342561458879</v>
      </c>
      <c r="AU166" s="72"/>
      <c r="AV166" s="72"/>
      <c r="AW166" s="72"/>
      <c r="AX166" s="72" t="str">
        <f t="shared" si="29"/>
        <v>-2.6972999454438-77.1298192003196j</v>
      </c>
      <c r="AY166" s="72">
        <f t="shared" si="30"/>
        <v>37.749754289077728</v>
      </c>
      <c r="AZ166" s="72">
        <f t="shared" si="31"/>
        <v>-92.002869320505908</v>
      </c>
      <c r="BA166" s="72">
        <f t="shared" si="19"/>
        <v>87.997130679494092</v>
      </c>
      <c r="BB166" s="72">
        <f t="shared" si="32"/>
        <v>-37.749754289077728</v>
      </c>
      <c r="BC166" s="72">
        <f t="shared" si="33"/>
        <v>-87.997130679494092</v>
      </c>
      <c r="BD166" s="72"/>
      <c r="BE166" s="72"/>
      <c r="BF166" s="56"/>
    </row>
    <row r="167" spans="2:58" s="42" customFormat="1" hidden="1" x14ac:dyDescent="0.3">
      <c r="B167" s="55">
        <v>53</v>
      </c>
      <c r="C167" s="72">
        <f t="shared" si="0"/>
        <v>1148.1536214968835</v>
      </c>
      <c r="D167" s="72" t="str">
        <f t="shared" si="20"/>
        <v>7214.06196497425j</v>
      </c>
      <c r="E167" s="72">
        <f t="shared" si="1"/>
        <v>0.99997890789218313</v>
      </c>
      <c r="F167" s="72" t="str">
        <f t="shared" si="2"/>
        <v>-0.00721406196497425j</v>
      </c>
      <c r="G167" s="72" t="str">
        <f t="shared" si="3"/>
        <v>0.999978907892183-0.00721406196497425j</v>
      </c>
      <c r="H167" s="72">
        <f t="shared" si="4"/>
        <v>4.2816531336022074E-5</v>
      </c>
      <c r="I167" s="72">
        <f t="shared" si="5"/>
        <v>-0.41333685144537302</v>
      </c>
      <c r="J167" s="72"/>
      <c r="K167" s="72"/>
      <c r="L167" s="72"/>
      <c r="M167" s="72">
        <f t="shared" si="6"/>
        <v>21.81818181818182</v>
      </c>
      <c r="N167" s="72" t="str">
        <f t="shared" si="7"/>
        <v>1+0.174739008915606j</v>
      </c>
      <c r="O167" s="72" t="str">
        <f t="shared" si="8"/>
        <v>0.996221700703496+0.0216421858949227j</v>
      </c>
      <c r="P167" s="72" t="str">
        <f t="shared" si="21"/>
        <v>21.97369735074+3.34958435660424j</v>
      </c>
      <c r="Q167" s="72"/>
      <c r="R167" s="72"/>
      <c r="S167" s="72"/>
      <c r="T167" s="72">
        <f t="shared" si="9"/>
        <v>24</v>
      </c>
      <c r="U167" s="72" t="str">
        <f t="shared" si="10"/>
        <v>1+0.000158709363229433j</v>
      </c>
      <c r="V167" s="72" t="str">
        <f t="shared" si="11"/>
        <v>0.996221700703496+0.0216421858949227j</v>
      </c>
      <c r="W167" s="72" t="str">
        <f t="shared" si="22"/>
        <v>24.0797418737335-0.51929126302937j</v>
      </c>
      <c r="X167" s="72"/>
      <c r="Y167" s="72"/>
      <c r="Z167" s="72"/>
      <c r="AA167" s="72" t="str">
        <f t="shared" si="12"/>
        <v>1.9999999996-27.7236321161566j</v>
      </c>
      <c r="AB167" s="72">
        <f t="shared" si="13"/>
        <v>28.879545788551834</v>
      </c>
      <c r="AC167" s="72">
        <f t="shared" si="14"/>
        <v>-85.873795016393572</v>
      </c>
      <c r="AD167" s="72"/>
      <c r="AE167" s="72" t="str">
        <f t="shared" si="15"/>
        <v>62500-0.0000281799295506806j</v>
      </c>
      <c r="AF167" s="72" t="str">
        <f t="shared" si="16"/>
        <v>0.242424242424242+8.2806037247179E-11j</v>
      </c>
      <c r="AG167" s="72">
        <f t="shared" si="23"/>
        <v>-12.308479057718891</v>
      </c>
      <c r="AH167" s="72">
        <f t="shared" si="24"/>
        <v>1.9570800366424146E-8</v>
      </c>
      <c r="AI167" s="72"/>
      <c r="AJ167" s="72"/>
      <c r="AK167" s="72"/>
      <c r="AL167" s="72" t="str">
        <f t="shared" si="17"/>
        <v>1.50957143694378+0.218981969599324j</v>
      </c>
      <c r="AM167" s="72">
        <f t="shared" si="25"/>
        <v>3.6675140735604583</v>
      </c>
      <c r="AN167" s="72">
        <f t="shared" si="26"/>
        <v>8.2538856352189942</v>
      </c>
      <c r="AO167" s="72"/>
      <c r="AP167" s="72"/>
      <c r="AQ167" s="72"/>
      <c r="AR167" s="72" t="str">
        <f t="shared" si="18"/>
        <v>9.36151584436492-185.389117036803j</v>
      </c>
      <c r="AS167" s="72">
        <f t="shared" si="27"/>
        <v>45.372744718955282</v>
      </c>
      <c r="AT167" s="72">
        <f t="shared" si="28"/>
        <v>-87.109214658370462</v>
      </c>
      <c r="AU167" s="72"/>
      <c r="AV167" s="72"/>
      <c r="AW167" s="72"/>
      <c r="AX167" s="72" t="str">
        <f t="shared" si="29"/>
        <v>-2.69520101171492-73.6376394352991j</v>
      </c>
      <c r="AY167" s="72">
        <f t="shared" si="30"/>
        <v>37.347811177396949</v>
      </c>
      <c r="AZ167" s="72">
        <f t="shared" si="31"/>
        <v>-92.096139188833263</v>
      </c>
      <c r="BA167" s="72">
        <f t="shared" si="19"/>
        <v>87.903860811166737</v>
      </c>
      <c r="BB167" s="72">
        <f t="shared" si="32"/>
        <v>-37.347811177396949</v>
      </c>
      <c r="BC167" s="72">
        <f t="shared" si="33"/>
        <v>-87.903860811166737</v>
      </c>
      <c r="BD167" s="72"/>
      <c r="BE167" s="72"/>
      <c r="BF167" s="56"/>
    </row>
    <row r="168" spans="2:58" s="42" customFormat="1" hidden="1" x14ac:dyDescent="0.3">
      <c r="B168" s="55">
        <v>54</v>
      </c>
      <c r="C168" s="72">
        <f t="shared" si="0"/>
        <v>1202.2644346174134</v>
      </c>
      <c r="D168" s="72" t="str">
        <f t="shared" si="20"/>
        <v>7554.0502309327j</v>
      </c>
      <c r="E168" s="72">
        <f t="shared" si="1"/>
        <v>0.99997687296366811</v>
      </c>
      <c r="F168" s="72" t="str">
        <f t="shared" si="2"/>
        <v>-0.0075540502309327j</v>
      </c>
      <c r="G168" s="72" t="str">
        <f t="shared" si="3"/>
        <v>0.999976872963668-0.0075540502309327j</v>
      </c>
      <c r="H168" s="72">
        <f t="shared" si="4"/>
        <v>4.6947575102600981E-5</v>
      </c>
      <c r="I168" s="72">
        <f t="shared" si="5"/>
        <v>-0.43281697346199788</v>
      </c>
      <c r="J168" s="72"/>
      <c r="K168" s="72"/>
      <c r="L168" s="72"/>
      <c r="M168" s="72">
        <f t="shared" si="6"/>
        <v>21.81818181818182</v>
      </c>
      <c r="N168" s="72" t="str">
        <f t="shared" si="7"/>
        <v>1+0.182974204693652j</v>
      </c>
      <c r="O168" s="72" t="str">
        <f t="shared" si="8"/>
        <v>0.99585717720288+0.0226621506927981j</v>
      </c>
      <c r="P168" s="72" t="str">
        <f t="shared" si="21"/>
        <v>21.988785028654+3.50838592737343j</v>
      </c>
      <c r="Q168" s="72"/>
      <c r="R168" s="72"/>
      <c r="S168" s="72"/>
      <c r="T168" s="72">
        <f t="shared" si="9"/>
        <v>24</v>
      </c>
      <c r="U168" s="72" t="str">
        <f t="shared" si="10"/>
        <v>1+0.000166189105080519j</v>
      </c>
      <c r="V168" s="72" t="str">
        <f t="shared" si="11"/>
        <v>0.99585717720288+0.0226621506927981j</v>
      </c>
      <c r="W168" s="72" t="str">
        <f t="shared" si="22"/>
        <v>24.0874587050237-0.544139353375843j</v>
      </c>
      <c r="X168" s="72"/>
      <c r="Y168" s="72"/>
      <c r="Z168" s="72"/>
      <c r="AA168" s="72" t="str">
        <f t="shared" si="12"/>
        <v>1.9999999996-26.4758631285167j</v>
      </c>
      <c r="AB168" s="72">
        <f t="shared" si="13"/>
        <v>28.48171454336655</v>
      </c>
      <c r="AC168" s="72">
        <f t="shared" si="14"/>
        <v>-85.680052638210498</v>
      </c>
      <c r="AD168" s="72"/>
      <c r="AE168" s="72" t="str">
        <f t="shared" si="15"/>
        <v>62500-0.0000295080087145809j</v>
      </c>
      <c r="AF168" s="72" t="str">
        <f t="shared" si="16"/>
        <v>0.242424242424242+8.67085655524875E-11j</v>
      </c>
      <c r="AG168" s="72">
        <f t="shared" si="23"/>
        <v>-12.308479057718891</v>
      </c>
      <c r="AH168" s="72">
        <f t="shared" si="24"/>
        <v>2.0493143771887784E-8</v>
      </c>
      <c r="AI168" s="72"/>
      <c r="AJ168" s="72"/>
      <c r="AK168" s="72"/>
      <c r="AL168" s="72" t="str">
        <f t="shared" si="17"/>
        <v>1.51076421002437+0.22935850259967j</v>
      </c>
      <c r="AM168" s="72">
        <f t="shared" si="25"/>
        <v>3.6828945550966035</v>
      </c>
      <c r="AN168" s="72">
        <f t="shared" si="26"/>
        <v>8.632509931319035</v>
      </c>
      <c r="AO168" s="72"/>
      <c r="AP168" s="72"/>
      <c r="AQ168" s="72"/>
      <c r="AR168" s="72" t="str">
        <f t="shared" si="18"/>
        <v>9.36304488068697-177.128622033773j</v>
      </c>
      <c r="AS168" s="72">
        <f t="shared" si="27"/>
        <v>44.977892993972127</v>
      </c>
      <c r="AT168" s="72">
        <f t="shared" si="28"/>
        <v>-86.974152882760364</v>
      </c>
      <c r="AU168" s="72"/>
      <c r="AV168" s="72"/>
      <c r="AW168" s="72"/>
      <c r="AX168" s="72" t="str">
        <f t="shared" si="29"/>
        <v>-2.69290392241457-70.301695761694j</v>
      </c>
      <c r="AY168" s="72">
        <f t="shared" si="30"/>
        <v>36.945683620492396</v>
      </c>
      <c r="AZ168" s="72">
        <f t="shared" si="31"/>
        <v>-92.19364030099743</v>
      </c>
      <c r="BA168" s="72">
        <f t="shared" si="19"/>
        <v>87.80635969900257</v>
      </c>
      <c r="BB168" s="72">
        <f t="shared" si="32"/>
        <v>-36.945683620492396</v>
      </c>
      <c r="BC168" s="72">
        <f t="shared" si="33"/>
        <v>-87.80635969900257</v>
      </c>
      <c r="BD168" s="72"/>
      <c r="BE168" s="72"/>
      <c r="BF168" s="56"/>
    </row>
    <row r="169" spans="2:58" s="42" customFormat="1" hidden="1" x14ac:dyDescent="0.3">
      <c r="B169" s="55">
        <v>55</v>
      </c>
      <c r="C169" s="72">
        <f t="shared" si="0"/>
        <v>1258.925411794168</v>
      </c>
      <c r="D169" s="72" t="str">
        <f t="shared" si="20"/>
        <v>7910.06165022013j</v>
      </c>
      <c r="E169" s="72">
        <f t="shared" si="1"/>
        <v>0.99997464170892059</v>
      </c>
      <c r="F169" s="72" t="str">
        <f t="shared" si="2"/>
        <v>-0.00791006165022013j</v>
      </c>
      <c r="G169" s="72" t="str">
        <f t="shared" si="3"/>
        <v>0.999974641708921-0.00791006165022013j</v>
      </c>
      <c r="H169" s="72">
        <f t="shared" si="4"/>
        <v>5.147721134617918E-5</v>
      </c>
      <c r="I169" s="72">
        <f t="shared" si="5"/>
        <v>-0.45321518850816978</v>
      </c>
      <c r="J169" s="72"/>
      <c r="K169" s="72"/>
      <c r="L169" s="72"/>
      <c r="M169" s="72">
        <f t="shared" si="6"/>
        <v>21.81818181818182</v>
      </c>
      <c r="N169" s="72" t="str">
        <f t="shared" si="7"/>
        <v>1+0.191597513291632j</v>
      </c>
      <c r="O169" s="72" t="str">
        <f t="shared" si="8"/>
        <v>0.995457485132473+0.0237301849506604j</v>
      </c>
      <c r="P169" s="72" t="str">
        <f t="shared" si="21"/>
        <v>22.0053453797367+3.6748113503383j</v>
      </c>
      <c r="Q169" s="72"/>
      <c r="R169" s="72"/>
      <c r="S169" s="72"/>
      <c r="T169" s="72">
        <f t="shared" si="9"/>
        <v>24</v>
      </c>
      <c r="U169" s="72" t="str">
        <f t="shared" si="10"/>
        <v>1+0.000174021356304843j</v>
      </c>
      <c r="V169" s="72" t="str">
        <f t="shared" si="11"/>
        <v>0.995457485132473+0.0237301849506604j</v>
      </c>
      <c r="W169" s="72" t="str">
        <f t="shared" si="22"/>
        <v>24.0959248023686-0.570214447170046j</v>
      </c>
      <c r="X169" s="72"/>
      <c r="Y169" s="72"/>
      <c r="Z169" s="72"/>
      <c r="AA169" s="72" t="str">
        <f t="shared" si="12"/>
        <v>1.9999999996-25.2842529962532j</v>
      </c>
      <c r="AB169" s="72">
        <f t="shared" si="13"/>
        <v>28.084091291602412</v>
      </c>
      <c r="AC169" s="72">
        <f t="shared" si="14"/>
        <v>-85.477285566102267</v>
      </c>
      <c r="AD169" s="72"/>
      <c r="AE169" s="72" t="str">
        <f t="shared" si="15"/>
        <v>62500-0.0000308986783211724j</v>
      </c>
      <c r="AF169" s="72" t="str">
        <f t="shared" si="16"/>
        <v>0.242424242424242+9.07950143505525E-11j</v>
      </c>
      <c r="AG169" s="72">
        <f t="shared" si="23"/>
        <v>-12.308479057718891</v>
      </c>
      <c r="AH169" s="72">
        <f t="shared" si="24"/>
        <v>2.1458955882855194E-8</v>
      </c>
      <c r="AI169" s="72"/>
      <c r="AJ169" s="72"/>
      <c r="AK169" s="72"/>
      <c r="AL169" s="72" t="str">
        <f t="shared" si="17"/>
        <v>1.5120733231273+0.240232416765382j</v>
      </c>
      <c r="AM169" s="72">
        <f t="shared" si="25"/>
        <v>3.699719381935151</v>
      </c>
      <c r="AN169" s="72">
        <f t="shared" si="26"/>
        <v>9.0274824191150298</v>
      </c>
      <c r="AO169" s="72"/>
      <c r="AP169" s="72"/>
      <c r="AQ169" s="72"/>
      <c r="AR169" s="72" t="str">
        <f t="shared" si="18"/>
        <v>9.36472096472634-169.243914334353j</v>
      </c>
      <c r="AS169" s="72">
        <f t="shared" si="27"/>
        <v>44.583537734377707</v>
      </c>
      <c r="AT169" s="72">
        <f t="shared" si="28"/>
        <v>-86.832900030287362</v>
      </c>
      <c r="AU169" s="72"/>
      <c r="AV169" s="72"/>
      <c r="AW169" s="72"/>
      <c r="AX169" s="72" t="str">
        <f t="shared" si="29"/>
        <v>-2.69039042333573-67.1149180992154j</v>
      </c>
      <c r="AY169" s="72">
        <f t="shared" si="30"/>
        <v>36.543354426389087</v>
      </c>
      <c r="AZ169" s="72">
        <f t="shared" si="31"/>
        <v>-92.295548186179545</v>
      </c>
      <c r="BA169" s="72">
        <f t="shared" si="19"/>
        <v>87.704451813820455</v>
      </c>
      <c r="BB169" s="72">
        <f t="shared" si="32"/>
        <v>-36.543354426389087</v>
      </c>
      <c r="BC169" s="72">
        <f t="shared" si="33"/>
        <v>-87.704451813820455</v>
      </c>
      <c r="BD169" s="72"/>
      <c r="BE169" s="72"/>
      <c r="BF169" s="56"/>
    </row>
    <row r="170" spans="2:58" s="42" customFormat="1" hidden="1" x14ac:dyDescent="0.3">
      <c r="B170" s="55">
        <v>56</v>
      </c>
      <c r="C170" s="72">
        <f t="shared" si="0"/>
        <v>1318.2567385564075</v>
      </c>
      <c r="D170" s="72" t="str">
        <f t="shared" si="20"/>
        <v>8282.8513707881j</v>
      </c>
      <c r="E170" s="72">
        <f t="shared" si="1"/>
        <v>0.99997219518673996</v>
      </c>
      <c r="F170" s="72" t="str">
        <f t="shared" si="2"/>
        <v>-0.0082828513707881j</v>
      </c>
      <c r="G170" s="72" t="str">
        <f t="shared" si="3"/>
        <v>0.99997219518674-0.0082828513707881j</v>
      </c>
      <c r="H170" s="72">
        <f t="shared" si="4"/>
        <v>5.6443902987373055E-5</v>
      </c>
      <c r="I170" s="72">
        <f t="shared" si="5"/>
        <v>-0.47457476840675616</v>
      </c>
      <c r="J170" s="72"/>
      <c r="K170" s="72"/>
      <c r="L170" s="72"/>
      <c r="M170" s="72">
        <f t="shared" si="6"/>
        <v>21.81818181818182</v>
      </c>
      <c r="N170" s="72" t="str">
        <f t="shared" si="7"/>
        <v>1+0.200627225903229j</v>
      </c>
      <c r="O170" s="72" t="str">
        <f t="shared" si="8"/>
        <v>0.995019231492101+0.0248485541123643j</v>
      </c>
      <c r="P170" s="72" t="str">
        <f t="shared" si="21"/>
        <v>22.0235239596382+3.84924074264836j</v>
      </c>
      <c r="Q170" s="72"/>
      <c r="R170" s="72"/>
      <c r="S170" s="72"/>
      <c r="T170" s="72">
        <f t="shared" si="9"/>
        <v>24</v>
      </c>
      <c r="U170" s="72" t="str">
        <f t="shared" si="10"/>
        <v>1+0.000182222730157338j</v>
      </c>
      <c r="V170" s="72" t="str">
        <f t="shared" si="11"/>
        <v>0.995019231492101+0.0248485541123643j</v>
      </c>
      <c r="W170" s="72" t="str">
        <f t="shared" si="22"/>
        <v>24.1052134199321-0.597582776003074j</v>
      </c>
      <c r="X170" s="72"/>
      <c r="Y170" s="72"/>
      <c r="Z170" s="72"/>
      <c r="AA170" s="72" t="str">
        <f t="shared" si="12"/>
        <v>1.9999999996-24.1462741545135j</v>
      </c>
      <c r="AB170" s="72">
        <f t="shared" si="13"/>
        <v>27.686695850086789</v>
      </c>
      <c r="AC170" s="72">
        <f t="shared" si="14"/>
        <v>-85.265084065308884</v>
      </c>
      <c r="AD170" s="72"/>
      <c r="AE170" s="72" t="str">
        <f t="shared" si="15"/>
        <v>62500-0.000032354888167141j</v>
      </c>
      <c r="AF170" s="72" t="str">
        <f t="shared" si="16"/>
        <v>0.242424242424242+9.50740515471544E-11j</v>
      </c>
      <c r="AG170" s="72">
        <f t="shared" si="23"/>
        <v>-12.308479057718891</v>
      </c>
      <c r="AH170" s="72">
        <f t="shared" si="24"/>
        <v>2.2470285316302415E-8</v>
      </c>
      <c r="AI170" s="72"/>
      <c r="AJ170" s="72"/>
      <c r="AK170" s="72"/>
      <c r="AL170" s="72" t="str">
        <f t="shared" si="17"/>
        <v>1.51351025805716+0.251628395080712j</v>
      </c>
      <c r="AM170" s="72">
        <f t="shared" si="25"/>
        <v>3.7181202099358446</v>
      </c>
      <c r="AN170" s="72">
        <f t="shared" si="26"/>
        <v>9.4393620793157904</v>
      </c>
      <c r="AO170" s="72"/>
      <c r="AP170" s="72"/>
      <c r="AQ170" s="72"/>
      <c r="AR170" s="72" t="str">
        <f t="shared" si="18"/>
        <v>9.3665581849729-161.718280441294j</v>
      </c>
      <c r="AS170" s="72">
        <f t="shared" si="27"/>
        <v>44.189726793821073</v>
      </c>
      <c r="AT170" s="72">
        <f t="shared" si="28"/>
        <v>-86.685190093614636</v>
      </c>
      <c r="AU170" s="72"/>
      <c r="AV170" s="72"/>
      <c r="AW170" s="72"/>
      <c r="AX170" s="72" t="str">
        <f t="shared" si="29"/>
        <v>-2.68764066893967-64.0705536080421j</v>
      </c>
      <c r="AY170" s="72">
        <f t="shared" si="30"/>
        <v>36.140804863779287</v>
      </c>
      <c r="AZ170" s="72">
        <f t="shared" si="31"/>
        <v>-92.402043229211657</v>
      </c>
      <c r="BA170" s="72">
        <f t="shared" si="19"/>
        <v>87.597956770788343</v>
      </c>
      <c r="BB170" s="72">
        <f t="shared" si="32"/>
        <v>-36.140804863779287</v>
      </c>
      <c r="BC170" s="72">
        <f t="shared" si="33"/>
        <v>-87.597956770788343</v>
      </c>
      <c r="BD170" s="72"/>
      <c r="BE170" s="72"/>
      <c r="BF170" s="56"/>
    </row>
    <row r="171" spans="2:58" s="42" customFormat="1" hidden="1" x14ac:dyDescent="0.3">
      <c r="B171" s="55">
        <v>57</v>
      </c>
      <c r="C171" s="72">
        <f t="shared" si="0"/>
        <v>1380.3842646028857</v>
      </c>
      <c r="D171" s="72" t="str">
        <f t="shared" si="20"/>
        <v>8673.21012961475j</v>
      </c>
      <c r="E171" s="72">
        <f t="shared" si="1"/>
        <v>0.99996951262851264</v>
      </c>
      <c r="F171" s="72" t="str">
        <f t="shared" si="2"/>
        <v>-0.00867321012961475j</v>
      </c>
      <c r="G171" s="72" t="str">
        <f t="shared" si="3"/>
        <v>0.999969512628513-0.00867321012961475j</v>
      </c>
      <c r="H171" s="72">
        <f t="shared" si="4"/>
        <v>6.1889825311267003E-5</v>
      </c>
      <c r="I171" s="72">
        <f t="shared" si="5"/>
        <v>-0.49694102482711333</v>
      </c>
      <c r="J171" s="72"/>
      <c r="K171" s="72"/>
      <c r="L171" s="72"/>
      <c r="M171" s="72">
        <f t="shared" si="6"/>
        <v>21.81818181818182</v>
      </c>
      <c r="N171" s="72" t="str">
        <f t="shared" si="7"/>
        <v>1+0.210082495759528j</v>
      </c>
      <c r="O171" s="72" t="str">
        <f t="shared" si="8"/>
        <v>0.994538695931052+0.0260196303888442j</v>
      </c>
      <c r="P171" s="72" t="str">
        <f t="shared" si="21"/>
        <v>22.0434810787466+4.03207524810511j</v>
      </c>
      <c r="Q171" s="72"/>
      <c r="R171" s="72"/>
      <c r="S171" s="72"/>
      <c r="T171" s="72">
        <f t="shared" si="9"/>
        <v>24</v>
      </c>
      <c r="U171" s="72" t="str">
        <f t="shared" si="10"/>
        <v>1+0.000190810622851524j</v>
      </c>
      <c r="V171" s="72" t="str">
        <f t="shared" si="11"/>
        <v>0.994538695931052+0.0260196303888442j</v>
      </c>
      <c r="W171" s="72" t="str">
        <f t="shared" si="22"/>
        <v>24.1154050758833-0.62631496828806j</v>
      </c>
      <c r="X171" s="72"/>
      <c r="Y171" s="72"/>
      <c r="Z171" s="72"/>
      <c r="AA171" s="72" t="str">
        <f t="shared" si="12"/>
        <v>1.9999999996-23.059512797603j</v>
      </c>
      <c r="AB171" s="72">
        <f t="shared" si="13"/>
        <v>27.289549897490751</v>
      </c>
      <c r="AC171" s="72">
        <f t="shared" si="14"/>
        <v>-85.043021365683074</v>
      </c>
      <c r="AD171" s="72"/>
      <c r="AE171" s="72" t="str">
        <f t="shared" si="15"/>
        <v>62500-0.0000338797270688076j</v>
      </c>
      <c r="AF171" s="72" t="str">
        <f t="shared" si="16"/>
        <v>0.242424242424242+9.95547535538882E-11j</v>
      </c>
      <c r="AG171" s="72">
        <f t="shared" si="23"/>
        <v>-12.308479057718891</v>
      </c>
      <c r="AH171" s="72">
        <f t="shared" si="24"/>
        <v>2.3529277237549203E-8</v>
      </c>
      <c r="AI171" s="72"/>
      <c r="AJ171" s="72"/>
      <c r="AK171" s="72"/>
      <c r="AL171" s="72" t="str">
        <f t="shared" si="17"/>
        <v>1.51508765708657+0.263572469120301j</v>
      </c>
      <c r="AM171" s="72">
        <f t="shared" si="25"/>
        <v>3.7382399341228378</v>
      </c>
      <c r="AN171" s="72">
        <f t="shared" si="26"/>
        <v>9.8687053998775305</v>
      </c>
      <c r="AO171" s="72"/>
      <c r="AP171" s="72"/>
      <c r="AQ171" s="72"/>
      <c r="AR171" s="72" t="str">
        <f t="shared" si="18"/>
        <v>9.36857196822874-154.535770160176j</v>
      </c>
      <c r="AS171" s="72">
        <f t="shared" si="27"/>
        <v>43.796512634514933</v>
      </c>
      <c r="AT171" s="72">
        <f t="shared" si="28"/>
        <v>-86.530748337414167</v>
      </c>
      <c r="AU171" s="72"/>
      <c r="AV171" s="72"/>
      <c r="AW171" s="72"/>
      <c r="AX171" s="72" t="str">
        <f t="shared" si="29"/>
        <v>-2.6846331016652-61.1621524806335j</v>
      </c>
      <c r="AY171" s="72">
        <f t="shared" si="30"/>
        <v>35.73801453681974</v>
      </c>
      <c r="AZ171" s="72">
        <f t="shared" si="31"/>
        <v>-92.513310423915243</v>
      </c>
      <c r="BA171" s="72">
        <f t="shared" si="19"/>
        <v>87.486689576084757</v>
      </c>
      <c r="BB171" s="72">
        <f t="shared" si="32"/>
        <v>-35.73801453681974</v>
      </c>
      <c r="BC171" s="72">
        <f t="shared" si="33"/>
        <v>-87.486689576084757</v>
      </c>
      <c r="BD171" s="72"/>
      <c r="BE171" s="72"/>
      <c r="BF171" s="56"/>
    </row>
    <row r="172" spans="2:58" s="42" customFormat="1" hidden="1" x14ac:dyDescent="0.3">
      <c r="B172" s="55">
        <v>58</v>
      </c>
      <c r="C172" s="72">
        <f t="shared" si="0"/>
        <v>1445.4397707459275</v>
      </c>
      <c r="D172" s="72" t="str">
        <f t="shared" si="20"/>
        <v>9081.96592996384j</v>
      </c>
      <c r="E172" s="72">
        <f t="shared" si="1"/>
        <v>0.99996657126190636</v>
      </c>
      <c r="F172" s="72" t="str">
        <f t="shared" si="2"/>
        <v>-0.00908196592996384j</v>
      </c>
      <c r="G172" s="72" t="str">
        <f t="shared" si="3"/>
        <v>0.999966571261906-0.00908196592996384j</v>
      </c>
      <c r="H172" s="72">
        <f t="shared" si="4"/>
        <v>6.7861224379896939E-5</v>
      </c>
      <c r="I172" s="72">
        <f t="shared" si="5"/>
        <v>-0.52036140549537513</v>
      </c>
      <c r="J172" s="72"/>
      <c r="K172" s="72"/>
      <c r="L172" s="72"/>
      <c r="M172" s="72">
        <f t="shared" si="6"/>
        <v>21.81818181818182</v>
      </c>
      <c r="N172" s="72" t="str">
        <f t="shared" si="7"/>
        <v>1+0.219983378755584j</v>
      </c>
      <c r="O172" s="72" t="str">
        <f t="shared" si="8"/>
        <v>0.99401179916589+0.0272458977898915j</v>
      </c>
      <c r="P172" s="72" t="str">
        <f t="shared" si="21"/>
        <v>22.0653933725481+4.22373849653311j</v>
      </c>
      <c r="Q172" s="72"/>
      <c r="R172" s="72"/>
      <c r="S172" s="72"/>
      <c r="T172" s="72">
        <f t="shared" si="9"/>
        <v>24</v>
      </c>
      <c r="U172" s="72" t="str">
        <f t="shared" si="10"/>
        <v>1+0.000199803250459204j</v>
      </c>
      <c r="V172" s="72" t="str">
        <f t="shared" si="11"/>
        <v>0.99401179916589+0.0272458977898915j</v>
      </c>
      <c r="W172" s="72" t="str">
        <f t="shared" si="22"/>
        <v>24.1265882933333-0.656486453375616j</v>
      </c>
      <c r="X172" s="72"/>
      <c r="Y172" s="72"/>
      <c r="Z172" s="72"/>
      <c r="AA172" s="72" t="str">
        <f t="shared" si="12"/>
        <v>1.9999999996-22.0216637589788j</v>
      </c>
      <c r="AB172" s="72">
        <f t="shared" si="13"/>
        <v>26.892677143996501</v>
      </c>
      <c r="AC172" s="72">
        <f t="shared" si="14"/>
        <v>-84.810653187087624</v>
      </c>
      <c r="AD172" s="72"/>
      <c r="AE172" s="72" t="str">
        <f t="shared" si="15"/>
        <v>62500-0.0000354764294139212j</v>
      </c>
      <c r="AF172" s="72" t="str">
        <f t="shared" si="16"/>
        <v>0.242424242424242+1.04246624540448E-10j</v>
      </c>
      <c r="AG172" s="72">
        <f t="shared" si="23"/>
        <v>-12.308479057718891</v>
      </c>
      <c r="AH172" s="72">
        <f t="shared" si="24"/>
        <v>2.4638177910441958E-8</v>
      </c>
      <c r="AI172" s="72"/>
      <c r="AJ172" s="72"/>
      <c r="AK172" s="72"/>
      <c r="AL172" s="72" t="str">
        <f t="shared" si="17"/>
        <v>1.51681944578433+0.276092110392872j</v>
      </c>
      <c r="AM172" s="72">
        <f t="shared" si="25"/>
        <v>3.7602335051014499</v>
      </c>
      <c r="AN172" s="72">
        <f t="shared" si="26"/>
        <v>10.316062586872521</v>
      </c>
      <c r="AO172" s="72"/>
      <c r="AP172" s="72"/>
      <c r="AQ172" s="72"/>
      <c r="AR172" s="72" t="str">
        <f t="shared" si="18"/>
        <v>9.37077920416759-147.681163019465j</v>
      </c>
      <c r="AS172" s="72">
        <f t="shared" si="27"/>
        <v>43.403952770416289</v>
      </c>
      <c r="AT172" s="72">
        <f t="shared" si="28"/>
        <v>-86.369291449067731</v>
      </c>
      <c r="AU172" s="72"/>
      <c r="AV172" s="72"/>
      <c r="AW172" s="72"/>
      <c r="AX172" s="72" t="str">
        <f t="shared" si="29"/>
        <v>-2.68134432577186-58.3835543912371j</v>
      </c>
      <c r="AY172" s="72">
        <f t="shared" si="30"/>
        <v>35.334961252309768</v>
      </c>
      <c r="AZ172" s="72">
        <f t="shared" si="31"/>
        <v>-92.629539052028775</v>
      </c>
      <c r="BA172" s="72">
        <f t="shared" si="19"/>
        <v>87.370460947971225</v>
      </c>
      <c r="BB172" s="72">
        <f t="shared" si="32"/>
        <v>-35.334961252309768</v>
      </c>
      <c r="BC172" s="72">
        <f t="shared" si="33"/>
        <v>-87.370460947971225</v>
      </c>
      <c r="BD172" s="72"/>
      <c r="BE172" s="72"/>
      <c r="BF172" s="56"/>
    </row>
    <row r="173" spans="2:58" s="42" customFormat="1" hidden="1" x14ac:dyDescent="0.3">
      <c r="B173" s="55">
        <v>59</v>
      </c>
      <c r="C173" s="72">
        <f t="shared" si="0"/>
        <v>1513.5612484362086</v>
      </c>
      <c r="D173" s="72" t="str">
        <f t="shared" si="20"/>
        <v>9509.98579769078j</v>
      </c>
      <c r="E173" s="72">
        <f t="shared" si="1"/>
        <v>0.99996334611755566</v>
      </c>
      <c r="F173" s="72" t="str">
        <f t="shared" si="2"/>
        <v>-0.00950998579769078j</v>
      </c>
      <c r="G173" s="72" t="str">
        <f t="shared" si="3"/>
        <v>0.999963346117556-0.00950998579769078j</v>
      </c>
      <c r="H173" s="72">
        <f t="shared" si="4"/>
        <v>7.4408810203432539E-5</v>
      </c>
      <c r="I173" s="72">
        <f t="shared" si="5"/>
        <v>-0.54488559495014655</v>
      </c>
      <c r="J173" s="72"/>
      <c r="K173" s="72"/>
      <c r="L173" s="72"/>
      <c r="M173" s="72">
        <f t="shared" si="6"/>
        <v>21.81818181818182</v>
      </c>
      <c r="N173" s="72" t="str">
        <f t="shared" si="7"/>
        <v>1+0.230350875991666j</v>
      </c>
      <c r="O173" s="72" t="str">
        <f t="shared" si="8"/>
        <v>0.993434068351272+0.0285299573930723j</v>
      </c>
      <c r="P173" s="72" t="str">
        <f t="shared" si="21"/>
        <v>22.0894555541236+4.42467820321826j</v>
      </c>
      <c r="Q173" s="72"/>
      <c r="R173" s="72"/>
      <c r="S173" s="72"/>
      <c r="T173" s="72">
        <f t="shared" si="9"/>
        <v>24</v>
      </c>
      <c r="U173" s="72" t="str">
        <f t="shared" si="10"/>
        <v>1+0.000209219687549197j</v>
      </c>
      <c r="V173" s="72" t="str">
        <f t="shared" si="11"/>
        <v>0.993434068351272+0.0285299573930723j</v>
      </c>
      <c r="W173" s="72" t="str">
        <f t="shared" si="22"/>
        <v>24.1388604209803-0.688177915985234j</v>
      </c>
      <c r="X173" s="72"/>
      <c r="Y173" s="72"/>
      <c r="Z173" s="72"/>
      <c r="AA173" s="72" t="str">
        <f t="shared" si="12"/>
        <v>1.9999999996-21.0305256216834j</v>
      </c>
      <c r="AB173" s="72">
        <f t="shared" si="13"/>
        <v>26.496103515371445</v>
      </c>
      <c r="AC173" s="72">
        <f t="shared" si="14"/>
        <v>-84.567517288827375</v>
      </c>
      <c r="AD173" s="72"/>
      <c r="AE173" s="72" t="str">
        <f t="shared" si="15"/>
        <v>62500-0.0000371483820222296j</v>
      </c>
      <c r="AF173" s="72" t="str">
        <f t="shared" si="16"/>
        <v>0.242424242424242+1.09159616594247E-10j</v>
      </c>
      <c r="AG173" s="72">
        <f t="shared" si="23"/>
        <v>-12.308479057718891</v>
      </c>
      <c r="AH173" s="72">
        <f t="shared" si="24"/>
        <v>2.5799339461980932E-8</v>
      </c>
      <c r="AI173" s="72"/>
      <c r="AJ173" s="72"/>
      <c r="AK173" s="72"/>
      <c r="AL173" s="72" t="str">
        <f t="shared" si="17"/>
        <v>1.51872096995774+0.289216330191103j</v>
      </c>
      <c r="AM173" s="72">
        <f t="shared" si="25"/>
        <v>3.7842687782437072</v>
      </c>
      <c r="AN173" s="72">
        <f t="shared" si="26"/>
        <v>10.781973192142139</v>
      </c>
      <c r="AO173" s="72"/>
      <c r="AP173" s="72"/>
      <c r="AQ173" s="72"/>
      <c r="AR173" s="72" t="str">
        <f t="shared" si="18"/>
        <v>9.37319838088003-141.139936277575j</v>
      </c>
      <c r="AS173" s="72">
        <f t="shared" si="27"/>
        <v>43.01211025294235</v>
      </c>
      <c r="AT173" s="72">
        <f t="shared" si="28"/>
        <v>-86.200527779234335</v>
      </c>
      <c r="AU173" s="72"/>
      <c r="AV173" s="72"/>
      <c r="AW173" s="72"/>
      <c r="AX173" s="72" t="str">
        <f t="shared" si="29"/>
        <v>-2.67774897630084-55.7288755760156j</v>
      </c>
      <c r="AY173" s="72">
        <f t="shared" si="30"/>
        <v>34.931620879337679</v>
      </c>
      <c r="AZ173" s="72">
        <f t="shared" si="31"/>
        <v>-92.750922276795009</v>
      </c>
      <c r="BA173" s="72">
        <f t="shared" si="19"/>
        <v>87.249077723204991</v>
      </c>
      <c r="BB173" s="72">
        <f t="shared" si="32"/>
        <v>-34.931620879337679</v>
      </c>
      <c r="BC173" s="72">
        <f t="shared" si="33"/>
        <v>-87.249077723204991</v>
      </c>
      <c r="BD173" s="72"/>
      <c r="BE173" s="72"/>
      <c r="BF173" s="56"/>
    </row>
    <row r="174" spans="2:58" s="42" customFormat="1" hidden="1" x14ac:dyDescent="0.3">
      <c r="B174" s="55">
        <v>60</v>
      </c>
      <c r="C174" s="72">
        <f t="shared" si="0"/>
        <v>1584.8931924611136</v>
      </c>
      <c r="D174" s="72" t="str">
        <f t="shared" si="20"/>
        <v>9958.17762032062j</v>
      </c>
      <c r="E174" s="72">
        <f t="shared" si="1"/>
        <v>0.99995980981709587</v>
      </c>
      <c r="F174" s="72" t="str">
        <f t="shared" si="2"/>
        <v>-0.00995817762032062j</v>
      </c>
      <c r="G174" s="72" t="str">
        <f t="shared" si="3"/>
        <v>0.999959809817096-0.00995817762032062j</v>
      </c>
      <c r="H174" s="72">
        <f t="shared" si="4"/>
        <v>8.1588187783373316E-5</v>
      </c>
      <c r="I174" s="72">
        <f t="shared" si="5"/>
        <v>-0.57056562005946454</v>
      </c>
      <c r="J174" s="72"/>
      <c r="K174" s="72"/>
      <c r="L174" s="72"/>
      <c r="M174" s="72">
        <f t="shared" si="6"/>
        <v>21.81818181818182</v>
      </c>
      <c r="N174" s="72" t="str">
        <f t="shared" si="7"/>
        <v>1+0.241206978319406j</v>
      </c>
      <c r="O174" s="72" t="str">
        <f t="shared" si="8"/>
        <v>0.992800599109804+0.0298745328609619j</v>
      </c>
      <c r="P174" s="72" t="str">
        <f t="shared" si="21"/>
        <v>22.1158823728543+4.63536792606332j</v>
      </c>
      <c r="Q174" s="72"/>
      <c r="R174" s="72"/>
      <c r="S174" s="72"/>
      <c r="T174" s="72">
        <f t="shared" si="9"/>
        <v>24</v>
      </c>
      <c r="U174" s="72" t="str">
        <f t="shared" si="10"/>
        <v>1+0.000219079907647054j</v>
      </c>
      <c r="V174" s="72" t="str">
        <f t="shared" si="11"/>
        <v>0.992800599109804+0.0298745328609619j</v>
      </c>
      <c r="W174" s="72" t="str">
        <f t="shared" si="22"/>
        <v>24.1523285428618-0.721475808517037j</v>
      </c>
      <c r="X174" s="72"/>
      <c r="Y174" s="72"/>
      <c r="Z174" s="72"/>
      <c r="AA174" s="72" t="str">
        <f t="shared" si="12"/>
        <v>1.9999999996-20.0839960488433j</v>
      </c>
      <c r="AB174" s="72">
        <f t="shared" si="13"/>
        <v>26.099857352456375</v>
      </c>
      <c r="AC174" s="72">
        <f t="shared" si="14"/>
        <v>-84.313133050560211</v>
      </c>
      <c r="AD174" s="72"/>
      <c r="AE174" s="72" t="str">
        <f t="shared" si="15"/>
        <v>62500-0.0000388991313293774j</v>
      </c>
      <c r="AF174" s="72" t="str">
        <f t="shared" si="16"/>
        <v>0.242424242424242+1.14304150830126E-10j</v>
      </c>
      <c r="AG174" s="72">
        <f t="shared" si="23"/>
        <v>-12.308479057718891</v>
      </c>
      <c r="AH174" s="72">
        <f t="shared" si="24"/>
        <v>2.7015224871496194E-8</v>
      </c>
      <c r="AI174" s="72"/>
      <c r="AJ174" s="72"/>
      <c r="AK174" s="72"/>
      <c r="AL174" s="72" t="str">
        <f t="shared" si="17"/>
        <v>1.52080914855042+0.302975788992359j</v>
      </c>
      <c r="AM174" s="72">
        <f t="shared" si="25"/>
        <v>3.8105273918217013</v>
      </c>
      <c r="AN174" s="72">
        <f t="shared" si="26"/>
        <v>11.266961100765331</v>
      </c>
      <c r="AO174" s="72"/>
      <c r="AP174" s="72"/>
      <c r="AQ174" s="72"/>
      <c r="AR174" s="72" t="str">
        <f t="shared" si="18"/>
        <v>9.37584973222648-134.898234455392j</v>
      </c>
      <c r="AS174" s="72">
        <f t="shared" si="27"/>
        <v>42.621054203305562</v>
      </c>
      <c r="AT174" s="72">
        <f t="shared" si="28"/>
        <v>-86.024157688676155</v>
      </c>
      <c r="AU174" s="72"/>
      <c r="AV174" s="72"/>
      <c r="AW174" s="72"/>
      <c r="AX174" s="72" t="str">
        <f t="shared" si="29"/>
        <v>-2.67381958397144-53.1924965182j</v>
      </c>
      <c r="AY174" s="72">
        <f t="shared" si="30"/>
        <v>34.527967201636621</v>
      </c>
      <c r="AZ174" s="72">
        <f t="shared" si="31"/>
        <v>-92.877656639105794</v>
      </c>
      <c r="BA174" s="72">
        <f t="shared" si="19"/>
        <v>87.122343360894206</v>
      </c>
      <c r="BB174" s="72">
        <f t="shared" si="32"/>
        <v>-34.527967201636621</v>
      </c>
      <c r="BC174" s="72">
        <f t="shared" si="33"/>
        <v>-87.122343360894206</v>
      </c>
      <c r="BD174" s="72"/>
      <c r="BE174" s="72"/>
      <c r="BF174" s="56"/>
    </row>
    <row r="175" spans="2:58" s="42" customFormat="1" hidden="1" x14ac:dyDescent="0.3">
      <c r="B175" s="55">
        <v>61</v>
      </c>
      <c r="C175" s="72">
        <f t="shared" si="0"/>
        <v>1659.5869074375614</v>
      </c>
      <c r="D175" s="72" t="str">
        <f t="shared" si="20"/>
        <v>10427.4920727993j</v>
      </c>
      <c r="E175" s="72">
        <f t="shared" si="1"/>
        <v>0.99995593234074653</v>
      </c>
      <c r="F175" s="72" t="str">
        <f t="shared" si="2"/>
        <v>-0.0104274920727993j</v>
      </c>
      <c r="G175" s="72" t="str">
        <f t="shared" si="3"/>
        <v>0.999955932340747-0.0104274920727993j</v>
      </c>
      <c r="H175" s="72">
        <f t="shared" si="4"/>
        <v>8.9460329968166276E-5</v>
      </c>
      <c r="I175" s="72">
        <f t="shared" si="5"/>
        <v>-0.59745596052531658</v>
      </c>
      <c r="J175" s="72"/>
      <c r="K175" s="72"/>
      <c r="L175" s="72"/>
      <c r="M175" s="72">
        <f t="shared" si="6"/>
        <v>21.81818181818182</v>
      </c>
      <c r="N175" s="72" t="str">
        <f t="shared" si="7"/>
        <v>1+0.252574712987345j</v>
      </c>
      <c r="O175" s="72" t="str">
        <f t="shared" si="8"/>
        <v>0.992106013898606+0.0312824762183979j</v>
      </c>
      <c r="P175" s="72" t="str">
        <f t="shared" si="21"/>
        <v>22.1449108071338+4.85630900070594j</v>
      </c>
      <c r="Q175" s="72"/>
      <c r="R175" s="72"/>
      <c r="S175" s="72"/>
      <c r="T175" s="72">
        <f t="shared" si="9"/>
        <v>24</v>
      </c>
      <c r="U175" s="72" t="str">
        <f t="shared" si="10"/>
        <v>1+0.000229404825601585j</v>
      </c>
      <c r="V175" s="72" t="str">
        <f t="shared" si="11"/>
        <v>0.992106013898606+0.0312824762183979j</v>
      </c>
      <c r="W175" s="72" t="str">
        <f t="shared" si="22"/>
        <v>24.1671104878567-0.75647293008551j</v>
      </c>
      <c r="X175" s="72"/>
      <c r="Y175" s="72"/>
      <c r="Z175" s="72"/>
      <c r="AA175" s="72" t="str">
        <f t="shared" si="12"/>
        <v>1.99999999960001-19.180067324331j</v>
      </c>
      <c r="AB175" s="72">
        <f t="shared" si="13"/>
        <v>25.703969627102939</v>
      </c>
      <c r="AC175" s="72">
        <f t="shared" si="14"/>
        <v>-84.04700109327905</v>
      </c>
      <c r="AD175" s="72"/>
      <c r="AE175" s="72" t="str">
        <f t="shared" si="15"/>
        <v>62500-0.0000407323909093722j</v>
      </c>
      <c r="AF175" s="72" t="str">
        <f t="shared" si="16"/>
        <v>0.242424242424242+1.19691139494941E-10j</v>
      </c>
      <c r="AG175" s="72">
        <f t="shared" si="23"/>
        <v>-12.308479057718891</v>
      </c>
      <c r="AH175" s="72">
        <f t="shared" si="24"/>
        <v>2.8288413194958395E-8</v>
      </c>
      <c r="AI175" s="72"/>
      <c r="AJ175" s="72"/>
      <c r="AK175" s="72"/>
      <c r="AL175" s="72" t="str">
        <f t="shared" si="17"/>
        <v>1.52310264461757+0.317402916605018j</v>
      </c>
      <c r="AM175" s="72">
        <f t="shared" si="25"/>
        <v>3.8392056691035252</v>
      </c>
      <c r="AN175" s="72">
        <f t="shared" si="26"/>
        <v>11.771528820347426</v>
      </c>
      <c r="AO175" s="72"/>
      <c r="AP175" s="72"/>
      <c r="AQ175" s="72"/>
      <c r="AR175" s="72" t="str">
        <f t="shared" si="18"/>
        <v>9.37875539782759-128.942840336923j</v>
      </c>
      <c r="AS175" s="72">
        <f t="shared" si="27"/>
        <v>42.230860395943772</v>
      </c>
      <c r="AT175" s="72">
        <f t="shared" si="28"/>
        <v>-85.839874020292839</v>
      </c>
      <c r="AU175" s="72"/>
      <c r="AV175" s="72"/>
      <c r="AW175" s="72"/>
      <c r="AX175" s="72" t="str">
        <f t="shared" si="29"/>
        <v>-2.66952643712348-50.7690502140635j</v>
      </c>
      <c r="AY175" s="72">
        <f t="shared" si="30"/>
        <v>34.123971763078529</v>
      </c>
      <c r="AZ175" s="72">
        <f t="shared" si="31"/>
        <v>-93.00994144288974</v>
      </c>
      <c r="BA175" s="72">
        <f t="shared" si="19"/>
        <v>86.99005855711026</v>
      </c>
      <c r="BB175" s="72">
        <f t="shared" si="32"/>
        <v>-34.123971763078529</v>
      </c>
      <c r="BC175" s="72">
        <f t="shared" si="33"/>
        <v>-86.99005855711026</v>
      </c>
      <c r="BD175" s="72"/>
      <c r="BE175" s="72"/>
      <c r="BF175" s="56"/>
    </row>
    <row r="176" spans="2:58" s="42" customFormat="1" hidden="1" x14ac:dyDescent="0.3">
      <c r="B176" s="55">
        <v>62</v>
      </c>
      <c r="C176" s="72">
        <f t="shared" si="0"/>
        <v>1737.8008287493756</v>
      </c>
      <c r="D176" s="72" t="str">
        <f t="shared" si="20"/>
        <v>10918.9246340026j</v>
      </c>
      <c r="E176" s="72">
        <f t="shared" si="1"/>
        <v>0.99995168077247354</v>
      </c>
      <c r="F176" s="72" t="str">
        <f t="shared" si="2"/>
        <v>-0.0109189246340026j</v>
      </c>
      <c r="G176" s="72" t="str">
        <f t="shared" si="3"/>
        <v>0.999951680772474-0.0109189246340026j</v>
      </c>
      <c r="H176" s="72">
        <f t="shared" si="4"/>
        <v>9.8092095922437482E-5</v>
      </c>
      <c r="I176" s="72">
        <f t="shared" si="5"/>
        <v>-0.62561366461294465</v>
      </c>
      <c r="J176" s="72"/>
      <c r="K176" s="72"/>
      <c r="L176" s="72"/>
      <c r="M176" s="72">
        <f t="shared" si="6"/>
        <v>21.81818181818182</v>
      </c>
      <c r="N176" s="72" t="str">
        <f t="shared" si="7"/>
        <v>1+0.264478192484811j</v>
      </c>
      <c r="O176" s="72" t="str">
        <f t="shared" si="8"/>
        <v>0.991344416359164+0.0327567739020078j</v>
      </c>
      <c r="P176" s="72" t="str">
        <f t="shared" si="21"/>
        <v>22.1768025233103+5.08803267685396j</v>
      </c>
      <c r="Q176" s="72"/>
      <c r="R176" s="72"/>
      <c r="S176" s="72"/>
      <c r="T176" s="72">
        <f t="shared" si="9"/>
        <v>24</v>
      </c>
      <c r="U176" s="72" t="str">
        <f t="shared" si="10"/>
        <v>1+0.000240216341948057j</v>
      </c>
      <c r="V176" s="72" t="str">
        <f t="shared" si="11"/>
        <v>0.991344416359164+0.0327567739020078j</v>
      </c>
      <c r="W176" s="72" t="str">
        <f t="shared" si="22"/>
        <v>24.1833359510556-0.793269082632686j</v>
      </c>
      <c r="X176" s="72"/>
      <c r="Y176" s="72"/>
      <c r="Z176" s="72"/>
      <c r="AA176" s="72" t="str">
        <f t="shared" si="12"/>
        <v>1.99999999959998-18.3168220941298j</v>
      </c>
      <c r="AB176" s="72">
        <f t="shared" si="13"/>
        <v>25.308474175608083</v>
      </c>
      <c r="AC176" s="72">
        <f t="shared" si="14"/>
        <v>-83.768602950240506</v>
      </c>
      <c r="AD176" s="72"/>
      <c r="AE176" s="72" t="str">
        <f t="shared" si="15"/>
        <v>62500-0.0000426520493515726j</v>
      </c>
      <c r="AF176" s="72" t="str">
        <f t="shared" si="16"/>
        <v>0.242424242424242+1.25332009113896E-10j</v>
      </c>
      <c r="AG176" s="72">
        <f t="shared" si="23"/>
        <v>-12.308479057718891</v>
      </c>
      <c r="AH176" s="72">
        <f t="shared" si="24"/>
        <v>2.962160503550087E-8</v>
      </c>
      <c r="AI176" s="72"/>
      <c r="AJ176" s="72"/>
      <c r="AK176" s="72"/>
      <c r="AL176" s="72" t="str">
        <f t="shared" si="17"/>
        <v>1.52562205683373+0.332532044428368j</v>
      </c>
      <c r="AM176" s="72">
        <f t="shared" si="25"/>
        <v>3.8705155381555123</v>
      </c>
      <c r="AN176" s="72">
        <f t="shared" si="26"/>
        <v>12.296151014249869</v>
      </c>
      <c r="AO176" s="72"/>
      <c r="AP176" s="72"/>
      <c r="AQ176" s="72"/>
      <c r="AR176" s="72" t="str">
        <f t="shared" si="18"/>
        <v>9.38193959653412-123.261147385165j</v>
      </c>
      <c r="AS176" s="72">
        <f t="shared" si="27"/>
        <v>41.841611897962274</v>
      </c>
      <c r="AT176" s="72">
        <f t="shared" si="28"/>
        <v>-85.647362718253021</v>
      </c>
      <c r="AU176" s="72"/>
      <c r="AV176" s="72"/>
      <c r="AW176" s="72"/>
      <c r="AX176" s="72" t="str">
        <f t="shared" si="29"/>
        <v>-2.66483744215146-48.4534109968432j</v>
      </c>
      <c r="AY176" s="72">
        <f t="shared" si="30"/>
        <v>33.719603706965444</v>
      </c>
      <c r="AZ176" s="72">
        <f t="shared" si="31"/>
        <v>-93.147978015174957</v>
      </c>
      <c r="BA176" s="72">
        <f t="shared" si="19"/>
        <v>86.852021984825043</v>
      </c>
      <c r="BB176" s="72">
        <f t="shared" si="32"/>
        <v>-33.719603706965444</v>
      </c>
      <c r="BC176" s="72">
        <f t="shared" si="33"/>
        <v>-86.852021984825043</v>
      </c>
      <c r="BD176" s="72"/>
      <c r="BE176" s="72"/>
      <c r="BF176" s="56"/>
    </row>
    <row r="177" spans="2:58" s="42" customFormat="1" hidden="1" x14ac:dyDescent="0.3">
      <c r="B177" s="55">
        <v>63</v>
      </c>
      <c r="C177" s="72">
        <f t="shared" si="0"/>
        <v>1819.7008586099842</v>
      </c>
      <c r="D177" s="72" t="str">
        <f t="shared" si="20"/>
        <v>11433.5176982803j</v>
      </c>
      <c r="E177" s="72">
        <f t="shared" si="1"/>
        <v>0.99994701902056282</v>
      </c>
      <c r="F177" s="72" t="str">
        <f t="shared" si="2"/>
        <v>-0.0114335176982803j</v>
      </c>
      <c r="G177" s="72" t="str">
        <f t="shared" si="3"/>
        <v>0.999947019020563-0.0114335176982803j</v>
      </c>
      <c r="H177" s="72">
        <f t="shared" si="4"/>
        <v>1.0755679981484628E-4</v>
      </c>
      <c r="I177" s="72">
        <f t="shared" si="5"/>
        <v>-0.65509847035366875</v>
      </c>
      <c r="J177" s="72"/>
      <c r="K177" s="72"/>
      <c r="L177" s="72"/>
      <c r="M177" s="72">
        <f t="shared" si="6"/>
        <v>21.81818181818182</v>
      </c>
      <c r="N177" s="72" t="str">
        <f t="shared" si="7"/>
        <v>1+0.276942665687745j</v>
      </c>
      <c r="O177" s="72" t="str">
        <f t="shared" si="8"/>
        <v>0.99050934126293+0.0343005530948409j</v>
      </c>
      <c r="P177" s="72" t="str">
        <f t="shared" si="21"/>
        <v>22.2118466383043+5.33110248259015j</v>
      </c>
      <c r="Q177" s="72"/>
      <c r="R177" s="72"/>
      <c r="S177" s="72"/>
      <c r="T177" s="72">
        <f t="shared" si="9"/>
        <v>24</v>
      </c>
      <c r="U177" s="72" t="str">
        <f t="shared" si="10"/>
        <v>1+0.000251537389362167j</v>
      </c>
      <c r="V177" s="72" t="str">
        <f t="shared" si="11"/>
        <v>0.99050934126293+0.0343005530948409j</v>
      </c>
      <c r="W177" s="72" t="str">
        <f t="shared" si="22"/>
        <v>24.2011477407955-0.831971816281745j</v>
      </c>
      <c r="X177" s="72"/>
      <c r="Y177" s="72"/>
      <c r="Z177" s="72"/>
      <c r="AA177" s="72" t="str">
        <f t="shared" si="12"/>
        <v>1.99999999959999-17.4924292993697j</v>
      </c>
      <c r="AB177" s="72">
        <f t="shared" si="13"/>
        <v>24.913407950695536</v>
      </c>
      <c r="AC177" s="72">
        <f t="shared" si="14"/>
        <v>-83.477400799147972</v>
      </c>
      <c r="AD177" s="72"/>
      <c r="AE177" s="72" t="str">
        <f t="shared" si="15"/>
        <v>62500-0.0000446621785089074j</v>
      </c>
      <c r="AF177" s="72" t="str">
        <f t="shared" si="16"/>
        <v>0.242424242424242+1.31238724727735E-10j</v>
      </c>
      <c r="AG177" s="72">
        <f t="shared" si="23"/>
        <v>-12.308479057718891</v>
      </c>
      <c r="AH177" s="72">
        <f t="shared" si="24"/>
        <v>3.1017628271760999E-8</v>
      </c>
      <c r="AI177" s="72"/>
      <c r="AJ177" s="72"/>
      <c r="AK177" s="72"/>
      <c r="AL177" s="72" t="str">
        <f t="shared" si="17"/>
        <v>1.52839013437971+0.348399551394478j</v>
      </c>
      <c r="AM177" s="72">
        <f t="shared" si="25"/>
        <v>3.9046854617113764</v>
      </c>
      <c r="AN177" s="72">
        <f t="shared" si="26"/>
        <v>12.841267222485</v>
      </c>
      <c r="AO177" s="72"/>
      <c r="AP177" s="72"/>
      <c r="AQ177" s="72"/>
      <c r="AR177" s="72" t="str">
        <f t="shared" si="18"/>
        <v>9.38542881419695-117.841133524708j</v>
      </c>
      <c r="AS177" s="72">
        <f t="shared" si="27"/>
        <v>41.453399769985424</v>
      </c>
      <c r="AT177" s="72">
        <f t="shared" si="28"/>
        <v>-85.446303619495126</v>
      </c>
      <c r="AU177" s="72"/>
      <c r="AV177" s="72"/>
      <c r="AW177" s="72"/>
      <c r="AX177" s="72" t="str">
        <f t="shared" si="29"/>
        <v>-2.65971798428247-46.240683897001j</v>
      </c>
      <c r="AY177" s="72">
        <f t="shared" si="30"/>
        <v>33.314829610058837</v>
      </c>
      <c r="AZ177" s="72">
        <f t="shared" si="31"/>
        <v>-93.291968825012646</v>
      </c>
      <c r="BA177" s="72">
        <f t="shared" si="19"/>
        <v>86.708031174987354</v>
      </c>
      <c r="BB177" s="72">
        <f t="shared" si="32"/>
        <v>-33.314829610058837</v>
      </c>
      <c r="BC177" s="72">
        <f t="shared" si="33"/>
        <v>-86.708031174987354</v>
      </c>
      <c r="BD177" s="72"/>
      <c r="BE177" s="72"/>
      <c r="BF177" s="56"/>
    </row>
    <row r="178" spans="2:58" s="42" customFormat="1" hidden="1" x14ac:dyDescent="0.3">
      <c r="B178" s="55">
        <v>64</v>
      </c>
      <c r="C178" s="72">
        <f t="shared" ref="C178:C241" si="34">Fstart*10^(Step*B178)</f>
        <v>1905.4607179632476</v>
      </c>
      <c r="D178" s="72" t="str">
        <f t="shared" si="20"/>
        <v>11972.3627865145j</v>
      </c>
      <c r="E178" s="72">
        <f t="shared" ref="E178:E241" si="35">(IMPRODUCT(D178,D178))/wn^2 + 1</f>
        <v>0.99994190751123679</v>
      </c>
      <c r="F178" s="72" t="str">
        <f t="shared" ref="F178:F241" si="36">IMDIV(D178,wn*Qn)</f>
        <v>-0.0119723627865145j</v>
      </c>
      <c r="G178" s="72" t="str">
        <f t="shared" ref="G178:G241" si="37">IMSUM(E178,F178)</f>
        <v>0.999941907511237-0.0119723627865145j</v>
      </c>
      <c r="H178" s="72">
        <f t="shared" ref="H178:H241" si="38">20*LOG(IMABS(G178),10)</f>
        <v>1.1793483451227951E-4</v>
      </c>
      <c r="I178" s="72">
        <f t="shared" ref="I178:I241" si="39">(IMARGUMENT(G178)*(180/PI()))</f>
        <v>-0.68597293248206792</v>
      </c>
      <c r="J178" s="72"/>
      <c r="K178" s="72"/>
      <c r="L178" s="72"/>
      <c r="M178" s="72">
        <f t="shared" ref="M178:M241" si="40">Vin/Ro</f>
        <v>21.81818181818182</v>
      </c>
      <c r="N178" s="72" t="str">
        <f t="shared" ref="N178:N241" si="41">IMSUM(1,IMDIV(D178,wz))</f>
        <v>1+0.289994571414954j</v>
      </c>
      <c r="O178" s="72" t="str">
        <f t="shared" ref="O178:O241" si="42">IMSUM((IMPRODUCT(D178,D178))/wo^2 + 1, IMDIV(D178,Qp*wo))</f>
        <v>0.989593699627767+0.0359170883595435j</v>
      </c>
      <c r="P178" s="72" t="str">
        <f t="shared" si="21"/>
        <v>22.2503628295748+5.58611684746455j</v>
      </c>
      <c r="Q178" s="72"/>
      <c r="R178" s="72"/>
      <c r="S178" s="72"/>
      <c r="T178" s="72">
        <f t="shared" ref="T178:T241" si="43">Vin</f>
        <v>24</v>
      </c>
      <c r="U178" s="72" t="str">
        <f t="shared" ref="U178:U241" si="44">IMSUM(1,IMDIV(D178,wesr))</f>
        <v>1+0.000263391981303319j</v>
      </c>
      <c r="V178" s="72" t="str">
        <f t="shared" ref="V178:V241" si="45">IMSUM((IMPRODUCT(D178,D178))/wo^2 + 1, IMDIV(D178,Qp*wo))</f>
        <v>0.989593699627767+0.0359170883595435j</v>
      </c>
      <c r="W178" s="72" t="str">
        <f t="shared" si="22"/>
        <v>24.2207031671299-0.872697278244245j</v>
      </c>
      <c r="X178" s="72"/>
      <c r="Y178" s="72"/>
      <c r="Z178" s="72"/>
      <c r="AA178" s="72" t="str">
        <f t="shared" ref="AA178:AA241" si="46">IMDIV(gm_EA*10^-6, IMSUM(IMPRODUCT(D178,CCOMP_P*0.000000000001),IMDIV(1,IMSUM(RCOMP*10^3,IMDIV(1,IMPRODUCT(D178,CCOMP*10^-9))))))</f>
        <v>1.99999999960002-16.7051402924045j</v>
      </c>
      <c r="AB178" s="72">
        <f t="shared" ref="AB178:AB241" si="47">20*LOG(IMABS(AA178),10)</f>
        <v>24.518811293074833</v>
      </c>
      <c r="AC178" s="72">
        <f t="shared" ref="AC178:AC241" si="48">(IMARGUMENT(AA178)*(180/PI()))</f>
        <v>-83.172837268489957</v>
      </c>
      <c r="AD178" s="72"/>
      <c r="AE178" s="72" t="str">
        <f t="shared" ref="AE178:AE241" si="49">IMDIV(Rfb_upper*1000,IMSUM(IMPRODUCT(D178,Rfb_upper*1000,Cff*0.000000000001),1))</f>
        <v>62500-0.0000467670421348222j</v>
      </c>
      <c r="AF178" s="72" t="str">
        <f t="shared" ref="AF178:AF241" si="50">IMDIV(Rfb_lower*1000,IMSUM(AE178,Rfb_lower*1000))</f>
        <v>0.242424242424242+1.37423815272205E-10j</v>
      </c>
      <c r="AG178" s="72">
        <f t="shared" si="23"/>
        <v>-12.308479057718891</v>
      </c>
      <c r="AH178" s="72">
        <f t="shared" si="24"/>
        <v>3.2479444056191661E-8</v>
      </c>
      <c r="AI178" s="72"/>
      <c r="AJ178" s="72"/>
      <c r="AK178" s="72"/>
      <c r="AL178" s="72" t="str">
        <f t="shared" ref="AL178:AL241" si="51">IMPRODUCT(Fm,Rcsa,P178,G178)</f>
        <v>1.53143201852253+0.365044025392351j</v>
      </c>
      <c r="AM178" s="72">
        <f t="shared" si="25"/>
        <v>3.9419613680308081</v>
      </c>
      <c r="AN178" s="72">
        <f t="shared" si="26"/>
        <v>13.407273717392904</v>
      </c>
      <c r="AO178" s="72"/>
      <c r="AP178" s="72"/>
      <c r="AQ178" s="72"/>
      <c r="AR178" s="72" t="str">
        <f t="shared" ref="AR178:AR241" si="52">IMPRODUCT(AF178,Fm,W178,AA178)</f>
        <v>9.38925200651054-112.671336247257j</v>
      </c>
      <c r="AS178" s="72">
        <f t="shared" si="27"/>
        <v>41.066323834351806</v>
      </c>
      <c r="AT178" s="72">
        <f t="shared" si="28"/>
        <v>-85.236371446763698</v>
      </c>
      <c r="AU178" s="72"/>
      <c r="AV178" s="72"/>
      <c r="AW178" s="72"/>
      <c r="AX178" s="72" t="str">
        <f t="shared" si="29"/>
        <v>-2.65413079101649-44.1261945183824j</v>
      </c>
      <c r="AY178" s="72">
        <f t="shared" si="30"/>
        <v>32.909613312622447</v>
      </c>
      <c r="AZ178" s="72">
        <f t="shared" si="31"/>
        <v>-93.442116444231388</v>
      </c>
      <c r="BA178" s="72">
        <f t="shared" ref="BA178:BA241" si="53">(IMARGUMENT(IMPRODUCT(-1,AX178))*(180/PI()))</f>
        <v>86.557883555768612</v>
      </c>
      <c r="BB178" s="72">
        <f t="shared" si="32"/>
        <v>-32.909613312622447</v>
      </c>
      <c r="BC178" s="72">
        <f t="shared" si="33"/>
        <v>-86.557883555768612</v>
      </c>
      <c r="BD178" s="72"/>
      <c r="BE178" s="72"/>
      <c r="BF178" s="56"/>
    </row>
    <row r="179" spans="2:58" s="42" customFormat="1" hidden="1" x14ac:dyDescent="0.3">
      <c r="B179" s="55">
        <v>65</v>
      </c>
      <c r="C179" s="72">
        <f t="shared" si="34"/>
        <v>1995.2623149688804</v>
      </c>
      <c r="D179" s="72" t="str">
        <f t="shared" ref="D179:D242" si="54">COMPLEX(0,2*PI()*C179,"j")</f>
        <v>12536.6028613816j</v>
      </c>
      <c r="E179" s="72">
        <f t="shared" si="35"/>
        <v>0.9999363028527114</v>
      </c>
      <c r="F179" s="72" t="str">
        <f t="shared" si="36"/>
        <v>-0.0125366028613816j</v>
      </c>
      <c r="G179" s="72" t="str">
        <f t="shared" si="37"/>
        <v>0.999936302852711-0.0125366028613816j</v>
      </c>
      <c r="H179" s="72">
        <f t="shared" si="38"/>
        <v>1.2931435559786314E-4</v>
      </c>
      <c r="I179" s="72">
        <f t="shared" si="39"/>
        <v>-0.71830255538103116</v>
      </c>
      <c r="J179" s="72"/>
      <c r="K179" s="72"/>
      <c r="L179" s="72"/>
      <c r="M179" s="72">
        <f t="shared" si="40"/>
        <v>21.81818181818182</v>
      </c>
      <c r="N179" s="72" t="str">
        <f t="shared" si="41"/>
        <v>1+0.303661594508385j</v>
      </c>
      <c r="O179" s="72" t="str">
        <f t="shared" si="42"/>
        <v>0.98858971853933+0.0376098085841448j</v>
      </c>
      <c r="P179" s="72" t="str">
        <f t="shared" ref="P179:P242" si="55">IMPRODUCT(M179,IMDIV(N179,O179))</f>
        <v>22.2927048435425+5.8537120199316j</v>
      </c>
      <c r="Q179" s="72"/>
      <c r="R179" s="72"/>
      <c r="S179" s="72"/>
      <c r="T179" s="72">
        <f t="shared" si="43"/>
        <v>24</v>
      </c>
      <c r="U179" s="72" t="str">
        <f t="shared" si="44"/>
        <v>1+0.000275805262950395j</v>
      </c>
      <c r="V179" s="72" t="str">
        <f t="shared" si="45"/>
        <v>0.98858971853933+0.0376098085841448j</v>
      </c>
      <c r="W179" s="72" t="str">
        <f t="shared" ref="W179:W242" si="56">IMPRODUCT(T179,IMDIV(U179,V179))</f>
        <v>24.2421755897918-0.915571182170335j</v>
      </c>
      <c r="X179" s="72"/>
      <c r="Y179" s="72"/>
      <c r="Z179" s="72"/>
      <c r="AA179" s="72" t="str">
        <f t="shared" si="46"/>
        <v>1.9999999996-15.9532851276963j</v>
      </c>
      <c r="AB179" s="72">
        <f t="shared" si="47"/>
        <v>24.124728223572927</v>
      </c>
      <c r="AC179" s="72">
        <f t="shared" si="48"/>
        <v>-82.854335332692472</v>
      </c>
      <c r="AD179" s="72"/>
      <c r="AE179" s="72" t="str">
        <f t="shared" si="49"/>
        <v>62500-0.0000489711049272719j</v>
      </c>
      <c r="AF179" s="72" t="str">
        <f t="shared" si="50"/>
        <v>0.242424242424242+1.439004001536E-10j</v>
      </c>
      <c r="AG179" s="72">
        <f t="shared" ref="AG179:AG242" si="57">20*LOG(IMABS(AF179),10)</f>
        <v>-12.308479057718891</v>
      </c>
      <c r="AH179" s="72">
        <f t="shared" ref="AH179:AH242" si="58">(IMARGUMENT(AF179)*(180/PI()))</f>
        <v>3.4010153096060614E-8</v>
      </c>
      <c r="AI179" s="72"/>
      <c r="AJ179" s="72"/>
      <c r="AK179" s="72"/>
      <c r="AL179" s="72" t="str">
        <f t="shared" si="51"/>
        <v>1.53477551475736+0.38250644224339j</v>
      </c>
      <c r="AM179" s="72">
        <f t="shared" ref="AM179:AM242" si="59">20*LOG(IMABS(AL179),10)</f>
        <v>3.9826075722070051</v>
      </c>
      <c r="AN179" s="72">
        <f t="shared" ref="AN179:AN242" si="60">(IMARGUMENT(AL179)*(180/PI()))</f>
        <v>13.994514446780666</v>
      </c>
      <c r="AO179" s="72"/>
      <c r="AP179" s="72"/>
      <c r="AQ179" s="72"/>
      <c r="AR179" s="72" t="str">
        <f t="shared" si="52"/>
        <v>9.39344081762334-107.74082900115j</v>
      </c>
      <c r="AS179" s="72">
        <f t="shared" ref="AS179:AS242" si="61">20*LOG(IMABS(AR179),10)</f>
        <v>40.680493517183329</v>
      </c>
      <c r="AT179" s="72">
        <f t="shared" ref="AT179:AT242" si="62">(IMARGUMENT(AR179)*(180/PI()))</f>
        <v>-85.017237036829115</v>
      </c>
      <c r="AU179" s="72"/>
      <c r="AV179" s="72"/>
      <c r="AW179" s="72"/>
      <c r="AX179" s="72" t="str">
        <f t="shared" ref="AX179:AX242" si="63">IMDIV(AR179,IMSUM(1,AL179))</f>
        <v>-2.64803580108978-42.1054794109286j</v>
      </c>
      <c r="AY179" s="72">
        <f t="shared" ref="AY179:AY242" si="64">20*LOG(IMABS(AX179),10)</f>
        <v>32.503915746156324</v>
      </c>
      <c r="AZ179" s="72">
        <f t="shared" ref="AZ179:AZ242" si="65">(IMARGUMENT(AX179)*(180/PI()))</f>
        <v>-93.598622331862813</v>
      </c>
      <c r="BA179" s="72">
        <f t="shared" si="53"/>
        <v>86.401377668137187</v>
      </c>
      <c r="BB179" s="72">
        <f t="shared" ref="BB179:BB242" si="66">0-AY179</f>
        <v>-32.503915746156324</v>
      </c>
      <c r="BC179" s="72">
        <f t="shared" ref="BC179:BC242" si="67">-BA179</f>
        <v>-86.401377668137187</v>
      </c>
      <c r="BD179" s="72"/>
      <c r="BE179" s="72"/>
      <c r="BF179" s="56"/>
    </row>
    <row r="180" spans="2:58" s="42" customFormat="1" hidden="1" x14ac:dyDescent="0.3">
      <c r="B180" s="55">
        <v>66</v>
      </c>
      <c r="C180" s="72">
        <f t="shared" si="34"/>
        <v>2089.2961308540398</v>
      </c>
      <c r="D180" s="72" t="str">
        <f t="shared" si="54"/>
        <v>13127.4347517293j</v>
      </c>
      <c r="E180" s="72">
        <f t="shared" si="35"/>
        <v>0.99993015746684155</v>
      </c>
      <c r="F180" s="72" t="str">
        <f t="shared" si="36"/>
        <v>-0.0131274347517293j</v>
      </c>
      <c r="G180" s="72" t="str">
        <f t="shared" si="37"/>
        <v>0.999930157466842-0.0131274347517293j</v>
      </c>
      <c r="H180" s="72">
        <f t="shared" si="38"/>
        <v>1.4179203168333376E-4</v>
      </c>
      <c r="I180" s="72">
        <f t="shared" si="39"/>
        <v>-0.75215593232161493</v>
      </c>
      <c r="J180" s="72"/>
      <c r="K180" s="72"/>
      <c r="L180" s="72"/>
      <c r="M180" s="72">
        <f t="shared" si="40"/>
        <v>21.81818181818182</v>
      </c>
      <c r="N180" s="72" t="str">
        <f t="shared" si="41"/>
        <v>1+0.317972724556387j</v>
      </c>
      <c r="O180" s="72" t="str">
        <f t="shared" si="42"/>
        <v>0.987488875166518+0.0393823042551879j</v>
      </c>
      <c r="P180" s="72" t="str">
        <f t="shared" si="55"/>
        <v>22.339264462474+6.13456532021601j</v>
      </c>
      <c r="Q180" s="72"/>
      <c r="R180" s="72"/>
      <c r="S180" s="72"/>
      <c r="T180" s="72">
        <f t="shared" si="43"/>
        <v>24</v>
      </c>
      <c r="U180" s="72" t="str">
        <f t="shared" si="44"/>
        <v>1+0.000288803564538045j</v>
      </c>
      <c r="V180" s="72" t="str">
        <f t="shared" si="45"/>
        <v>0.987488875166518+0.0393823042551879j</v>
      </c>
      <c r="W180" s="72" t="str">
        <f t="shared" si="56"/>
        <v>24.2657561463914-0.960729917924894j</v>
      </c>
      <c r="X180" s="72"/>
      <c r="Y180" s="72"/>
      <c r="Z180" s="72"/>
      <c r="AA180" s="72" t="str">
        <f t="shared" si="46"/>
        <v>1.99999999960002-15.2352690196384j</v>
      </c>
      <c r="AB180" s="72">
        <f t="shared" si="47"/>
        <v>23.731206756764106</v>
      </c>
      <c r="AC180" s="72">
        <f t="shared" si="48"/>
        <v>-82.521298312679079</v>
      </c>
      <c r="AD180" s="72"/>
      <c r="AE180" s="72" t="str">
        <f t="shared" si="49"/>
        <v>62500-0.0000512790419989426j</v>
      </c>
      <c r="AF180" s="72" t="str">
        <f t="shared" si="50"/>
        <v>0.242424242424242+1.50682217076783E-10j</v>
      </c>
      <c r="AG180" s="72">
        <f t="shared" si="57"/>
        <v>-12.308479057718891</v>
      </c>
      <c r="AH180" s="72">
        <f t="shared" si="58"/>
        <v>3.5613002230466855E-8</v>
      </c>
      <c r="AI180" s="72"/>
      <c r="AJ180" s="72"/>
      <c r="AK180" s="72"/>
      <c r="AL180" s="72" t="str">
        <f t="shared" si="51"/>
        <v>1.53845140004461+0.400830364608851j</v>
      </c>
      <c r="AM180" s="72">
        <f t="shared" si="59"/>
        <v>4.0269076759721054</v>
      </c>
      <c r="AN180" s="72">
        <f t="shared" si="60"/>
        <v>14.603271025278072</v>
      </c>
      <c r="AO180" s="72"/>
      <c r="AP180" s="72"/>
      <c r="AQ180" s="72"/>
      <c r="AR180" s="72" t="str">
        <f t="shared" si="52"/>
        <v>9.39802981506746-103.03919883112j</v>
      </c>
      <c r="AS180" s="72">
        <f t="shared" si="61"/>
        <v>40.29602877152012</v>
      </c>
      <c r="AT180" s="72">
        <f t="shared" si="62"/>
        <v>-84.788568842703228</v>
      </c>
      <c r="AU180" s="72"/>
      <c r="AV180" s="72"/>
      <c r="AW180" s="72"/>
      <c r="AX180" s="72" t="str">
        <f t="shared" si="63"/>
        <v>-2.64139004244229-40.1742769215678j</v>
      </c>
      <c r="AY180" s="72">
        <f t="shared" si="64"/>
        <v>32.097694760970029</v>
      </c>
      <c r="AZ180" s="72">
        <f t="shared" si="65"/>
        <v>-93.761685423102492</v>
      </c>
      <c r="BA180" s="72">
        <f t="shared" si="53"/>
        <v>86.238314576897508</v>
      </c>
      <c r="BB180" s="72">
        <f t="shared" si="66"/>
        <v>-32.097694760970029</v>
      </c>
      <c r="BC180" s="72">
        <f t="shared" si="67"/>
        <v>-86.238314576897508</v>
      </c>
      <c r="BD180" s="72"/>
      <c r="BE180" s="72"/>
      <c r="BF180" s="56"/>
    </row>
    <row r="181" spans="2:58" s="42" customFormat="1" hidden="1" x14ac:dyDescent="0.3">
      <c r="B181" s="55">
        <v>67</v>
      </c>
      <c r="C181" s="72">
        <f t="shared" si="34"/>
        <v>2187.7616239495537</v>
      </c>
      <c r="D181" s="72" t="str">
        <f t="shared" si="54"/>
        <v>13746.1116912112j</v>
      </c>
      <c r="E181" s="72">
        <f t="shared" si="35"/>
        <v>0.99992341918522842</v>
      </c>
      <c r="F181" s="72" t="str">
        <f t="shared" si="36"/>
        <v>-0.0137461116912112j</v>
      </c>
      <c r="G181" s="72" t="str">
        <f t="shared" si="37"/>
        <v>0.999923419185228-0.0137461116912112j</v>
      </c>
      <c r="H181" s="72">
        <f t="shared" si="38"/>
        <v>1.5547386724193145E-4</v>
      </c>
      <c r="I181" s="72">
        <f t="shared" si="39"/>
        <v>-0.78760489129873057</v>
      </c>
      <c r="J181" s="72"/>
      <c r="K181" s="72"/>
      <c r="L181" s="72"/>
      <c r="M181" s="72">
        <f t="shared" si="40"/>
        <v>21.81818181818182</v>
      </c>
      <c r="N181" s="72" t="str">
        <f t="shared" si="41"/>
        <v>1+0.332958317384518j</v>
      </c>
      <c r="O181" s="72" t="str">
        <f t="shared" si="42"/>
        <v>0.986281824410861+0.0412383350736336j</v>
      </c>
      <c r="P181" s="72" t="str">
        <f t="shared" si="55"/>
        <v>22.3904760005343+6.4293987761469j</v>
      </c>
      <c r="Q181" s="72"/>
      <c r="R181" s="72"/>
      <c r="S181" s="72"/>
      <c r="T181" s="72">
        <f t="shared" si="43"/>
        <v>24</v>
      </c>
      <c r="U181" s="72" t="str">
        <f t="shared" si="44"/>
        <v>1+0.000302414457206646j</v>
      </c>
      <c r="V181" s="72" t="str">
        <f t="shared" si="45"/>
        <v>0.986281824410861+0.0412383350736336j</v>
      </c>
      <c r="W181" s="72" t="str">
        <f t="shared" si="56"/>
        <v>24.2916556847321-1.00832182549992j</v>
      </c>
      <c r="X181" s="72"/>
      <c r="Y181" s="72"/>
      <c r="Z181" s="72"/>
      <c r="AA181" s="72" t="str">
        <f t="shared" si="46"/>
        <v>1.99999999960001-14.5495689597991j</v>
      </c>
      <c r="AB181" s="72">
        <f t="shared" si="47"/>
        <v>23.338299236921468</v>
      </c>
      <c r="AC181" s="72">
        <f t="shared" si="48"/>
        <v>-82.173110000546046</v>
      </c>
      <c r="AD181" s="72"/>
      <c r="AE181" s="72" t="str">
        <f t="shared" si="49"/>
        <v>62500-0.0000536957487937937j</v>
      </c>
      <c r="AF181" s="72" t="str">
        <f t="shared" si="50"/>
        <v>0.242424242424242+1.57783651184701E-10j</v>
      </c>
      <c r="AG181" s="72">
        <f t="shared" si="57"/>
        <v>-12.308479057718891</v>
      </c>
      <c r="AH181" s="72">
        <f t="shared" si="58"/>
        <v>3.729139131732191E-8</v>
      </c>
      <c r="AI181" s="72"/>
      <c r="AJ181" s="72"/>
      <c r="AK181" s="72"/>
      <c r="AL181" s="72" t="str">
        <f t="shared" si="51"/>
        <v>1.54249377047181+0.42006216357143j</v>
      </c>
      <c r="AM181" s="72">
        <f t="shared" si="59"/>
        <v>4.0751654327779212</v>
      </c>
      <c r="AN181" s="72">
        <f t="shared" si="60"/>
        <v>15.233751745570814</v>
      </c>
      <c r="AO181" s="72"/>
      <c r="AP181" s="72"/>
      <c r="AQ181" s="72"/>
      <c r="AR181" s="72" t="str">
        <f t="shared" si="52"/>
        <v>9.40305674134595-98.556525240159j</v>
      </c>
      <c r="AS181" s="72">
        <f t="shared" si="61"/>
        <v>39.913061089455439</v>
      </c>
      <c r="AT181" s="72">
        <f t="shared" si="62"/>
        <v>-84.550034754623752</v>
      </c>
      <c r="AU181" s="72"/>
      <c r="AV181" s="72"/>
      <c r="AW181" s="72"/>
      <c r="AX181" s="72" t="str">
        <f t="shared" si="63"/>
        <v>-2.63414752337081-38.3285185057668j</v>
      </c>
      <c r="AY181" s="72">
        <f t="shared" si="64"/>
        <v>31.690904956292698</v>
      </c>
      <c r="AZ181" s="72">
        <f t="shared" si="65"/>
        <v>-93.931500502925786</v>
      </c>
      <c r="BA181" s="72">
        <f t="shared" si="53"/>
        <v>86.068499497074214</v>
      </c>
      <c r="BB181" s="72">
        <f t="shared" si="66"/>
        <v>-31.690904956292698</v>
      </c>
      <c r="BC181" s="72">
        <f t="shared" si="67"/>
        <v>-86.068499497074214</v>
      </c>
      <c r="BD181" s="72"/>
      <c r="BE181" s="72"/>
      <c r="BF181" s="56"/>
    </row>
    <row r="182" spans="2:58" s="42" customFormat="1" hidden="1" x14ac:dyDescent="0.3">
      <c r="B182" s="55">
        <v>68</v>
      </c>
      <c r="C182" s="72">
        <f t="shared" si="34"/>
        <v>2290.867652767774</v>
      </c>
      <c r="D182" s="72" t="str">
        <f t="shared" si="54"/>
        <v>14393.9459765635j</v>
      </c>
      <c r="E182" s="72">
        <f t="shared" si="35"/>
        <v>0.99991603080636005</v>
      </c>
      <c r="F182" s="72" t="str">
        <f t="shared" si="36"/>
        <v>-0.0143939459765635j</v>
      </c>
      <c r="G182" s="72" t="str">
        <f t="shared" si="37"/>
        <v>0.99991603080636-0.0143939459765635j</v>
      </c>
      <c r="H182" s="72">
        <f t="shared" si="38"/>
        <v>1.7047610535565234E-4</v>
      </c>
      <c r="I182" s="72">
        <f t="shared" si="39"/>
        <v>-0.82472464777844356</v>
      </c>
      <c r="J182" s="72"/>
      <c r="K182" s="72"/>
      <c r="L182" s="72"/>
      <c r="M182" s="72">
        <f t="shared" si="40"/>
        <v>21.81818181818182</v>
      </c>
      <c r="N182" s="72" t="str">
        <f t="shared" si="41"/>
        <v>1+0.348650159444321j</v>
      </c>
      <c r="O182" s="72" t="str">
        <f t="shared" si="42"/>
        <v>0.984958319575646+0.0431818379296905j</v>
      </c>
      <c r="P182" s="72" t="str">
        <f t="shared" si="55"/>
        <v>22.4468214126393+6.73898319705214j</v>
      </c>
      <c r="Q182" s="72"/>
      <c r="R182" s="72"/>
      <c r="S182" s="72"/>
      <c r="T182" s="72">
        <f t="shared" si="43"/>
        <v>24</v>
      </c>
      <c r="U182" s="72" t="str">
        <f t="shared" si="44"/>
        <v>1+0.000316666811484397j</v>
      </c>
      <c r="V182" s="72" t="str">
        <f t="shared" si="45"/>
        <v>0.984958319575646+0.0431818379296905j</v>
      </c>
      <c r="W182" s="72" t="str">
        <f t="shared" si="56"/>
        <v>24.3201069268207-1.05850866128048j</v>
      </c>
      <c r="X182" s="72"/>
      <c r="Y182" s="72"/>
      <c r="Z182" s="72"/>
      <c r="AA182" s="72" t="str">
        <f t="shared" si="46"/>
        <v>1.99999999960001-13.8947304864183j</v>
      </c>
      <c r="AB182" s="72">
        <f t="shared" si="47"/>
        <v>22.94606269697795</v>
      </c>
      <c r="AC182" s="72">
        <f t="shared" si="48"/>
        <v>-81.809134929350819</v>
      </c>
      <c r="AD182" s="72"/>
      <c r="AE182" s="72" t="str">
        <f t="shared" si="49"/>
        <v>62500-0.0000562263514709511j</v>
      </c>
      <c r="AF182" s="72" t="str">
        <f t="shared" si="50"/>
        <v>0.242424242424242+1.65219765571206E-10j</v>
      </c>
      <c r="AG182" s="72">
        <f t="shared" si="57"/>
        <v>-12.308479057718891</v>
      </c>
      <c r="AH182" s="72">
        <f t="shared" si="58"/>
        <v>3.9048880444905315E-8</v>
      </c>
      <c r="AI182" s="72"/>
      <c r="AJ182" s="72"/>
      <c r="AK182" s="72"/>
      <c r="AL182" s="72" t="str">
        <f t="shared" si="51"/>
        <v>1.54694043563003+0.440251266053014j</v>
      </c>
      <c r="AM182" s="72">
        <f t="shared" si="59"/>
        <v>4.1277055639215972</v>
      </c>
      <c r="AN182" s="72">
        <f t="shared" si="60"/>
        <v>15.886079595171005</v>
      </c>
      <c r="AO182" s="72"/>
      <c r="AP182" s="72"/>
      <c r="AQ182" s="72"/>
      <c r="AR182" s="72" t="str">
        <f t="shared" si="52"/>
        <v>9.40856278221523-94.2833602515074j</v>
      </c>
      <c r="AS182" s="72">
        <f t="shared" si="61"/>
        <v>39.531734612041866</v>
      </c>
      <c r="AT182" s="72">
        <f t="shared" si="62"/>
        <v>-84.301304291457996</v>
      </c>
      <c r="AU182" s="72"/>
      <c r="AV182" s="72"/>
      <c r="AW182" s="72"/>
      <c r="AX182" s="72" t="str">
        <f t="shared" si="63"/>
        <v>-2.62625914182889-36.5643204829395j</v>
      </c>
      <c r="AY182" s="72">
        <f t="shared" si="64"/>
        <v>31.283497516254041</v>
      </c>
      <c r="AZ182" s="72">
        <f t="shared" si="65"/>
        <v>-94.108256344064714</v>
      </c>
      <c r="BA182" s="72">
        <f t="shared" si="53"/>
        <v>85.891743655935286</v>
      </c>
      <c r="BB182" s="72">
        <f t="shared" si="66"/>
        <v>-31.283497516254041</v>
      </c>
      <c r="BC182" s="72">
        <f t="shared" si="67"/>
        <v>-85.891743655935286</v>
      </c>
      <c r="BD182" s="72"/>
      <c r="BE182" s="72"/>
      <c r="BF182" s="56"/>
    </row>
    <row r="183" spans="2:58" s="42" customFormat="1" hidden="1" x14ac:dyDescent="0.3">
      <c r="B183" s="55">
        <v>69</v>
      </c>
      <c r="C183" s="72">
        <f t="shared" si="34"/>
        <v>2398.8329190194918</v>
      </c>
      <c r="D183" s="72" t="str">
        <f t="shared" si="54"/>
        <v>15072.311751162j</v>
      </c>
      <c r="E183" s="72">
        <f t="shared" si="35"/>
        <v>0.99990792961002606</v>
      </c>
      <c r="F183" s="72" t="str">
        <f t="shared" si="36"/>
        <v>-0.015072311751162j</v>
      </c>
      <c r="G183" s="72" t="str">
        <f t="shared" si="37"/>
        <v>0.999907929610026-0.015072311751162j</v>
      </c>
      <c r="H183" s="72">
        <f t="shared" si="38"/>
        <v>1.8692621771733848E-4</v>
      </c>
      <c r="I183" s="72">
        <f t="shared" si="39"/>
        <v>-0.86359396468834448</v>
      </c>
      <c r="J183" s="72"/>
      <c r="K183" s="72"/>
      <c r="L183" s="72"/>
      <c r="M183" s="72">
        <f t="shared" si="40"/>
        <v>21.81818181818182</v>
      </c>
      <c r="N183" s="72" t="str">
        <f t="shared" si="41"/>
        <v>1+0.365081535236646j</v>
      </c>
      <c r="O183" s="72" t="str">
        <f t="shared" si="42"/>
        <v>0.983507125381342+0.045216935253486j</v>
      </c>
      <c r="P183" s="72" t="str">
        <f t="shared" si="55"/>
        <v>22.5088361153771+7.06414274965209j</v>
      </c>
      <c r="Q183" s="72"/>
      <c r="R183" s="72"/>
      <c r="S183" s="72"/>
      <c r="T183" s="72">
        <f t="shared" si="43"/>
        <v>24</v>
      </c>
      <c r="U183" s="72" t="str">
        <f t="shared" si="44"/>
        <v>1+0.000331590858525564j</v>
      </c>
      <c r="V183" s="72" t="str">
        <f t="shared" si="45"/>
        <v>0.983507125381342+0.045216935253486j</v>
      </c>
      <c r="W183" s="72" t="str">
        <f t="shared" si="56"/>
        <v>24.351366896513-1.1114672903514j</v>
      </c>
      <c r="X183" s="72"/>
      <c r="Y183" s="72"/>
      <c r="Z183" s="72"/>
      <c r="AA183" s="72" t="str">
        <f t="shared" si="46"/>
        <v>1.9999999996-13.2693645992981j</v>
      </c>
      <c r="AB183" s="72">
        <f t="shared" si="47"/>
        <v>22.554559240986769</v>
      </c>
      <c r="AC183" s="72">
        <f t="shared" si="48"/>
        <v>-81.428718811479385</v>
      </c>
      <c r="AD183" s="72"/>
      <c r="AE183" s="72" t="str">
        <f t="shared" si="49"/>
        <v>62500-0.0000588762177779766j</v>
      </c>
      <c r="AF183" s="72" t="str">
        <f t="shared" si="50"/>
        <v>0.242424242424242+1.73006333231887E-10j</v>
      </c>
      <c r="AG183" s="72">
        <f t="shared" si="57"/>
        <v>-12.308479057718891</v>
      </c>
      <c r="AH183" s="72">
        <f t="shared" si="58"/>
        <v>4.0889197483286887E-8</v>
      </c>
      <c r="AI183" s="72"/>
      <c r="AJ183" s="72"/>
      <c r="AK183" s="72"/>
      <c r="AL183" s="72" t="str">
        <f t="shared" si="51"/>
        <v>1.55183336715372+0.461450431718369j</v>
      </c>
      <c r="AM183" s="72">
        <f t="shared" si="59"/>
        <v>4.1848745108769823</v>
      </c>
      <c r="AN183" s="72">
        <f t="shared" si="60"/>
        <v>16.560279281635694</v>
      </c>
      <c r="AO183" s="72"/>
      <c r="AP183" s="72"/>
      <c r="AQ183" s="72"/>
      <c r="AR183" s="72" t="str">
        <f t="shared" si="52"/>
        <v>9.41459285125417-90.2107096555693j</v>
      </c>
      <c r="AS183" s="72">
        <f t="shared" si="61"/>
        <v>39.152207346680825</v>
      </c>
      <c r="AT183" s="72">
        <f t="shared" si="62"/>
        <v>-84.042051222138213</v>
      </c>
      <c r="AU183" s="72"/>
      <c r="AV183" s="72"/>
      <c r="AW183" s="72"/>
      <c r="AX183" s="72" t="str">
        <f t="shared" si="63"/>
        <v>-2.61767261869554-34.8779762194455j</v>
      </c>
      <c r="AY183" s="72">
        <f t="shared" si="64"/>
        <v>30.875420055795836</v>
      </c>
      <c r="AZ183" s="72">
        <f t="shared" si="65"/>
        <v>-94.292133589102534</v>
      </c>
      <c r="BA183" s="72">
        <f t="shared" si="53"/>
        <v>85.707866410897452</v>
      </c>
      <c r="BB183" s="72">
        <f t="shared" si="66"/>
        <v>-30.875420055795836</v>
      </c>
      <c r="BC183" s="72">
        <f t="shared" si="67"/>
        <v>-85.707866410897452</v>
      </c>
      <c r="BD183" s="72"/>
      <c r="BE183" s="72"/>
      <c r="BF183" s="56"/>
    </row>
    <row r="184" spans="2:58" s="42" customFormat="1" hidden="1" x14ac:dyDescent="0.3">
      <c r="B184" s="55">
        <v>70</v>
      </c>
      <c r="C184" s="72">
        <f t="shared" si="34"/>
        <v>2511.8864315095811</v>
      </c>
      <c r="D184" s="72" t="str">
        <f t="shared" si="54"/>
        <v>15782.6479197648j</v>
      </c>
      <c r="E184" s="72">
        <f t="shared" si="35"/>
        <v>0.99989904682488318</v>
      </c>
      <c r="F184" s="72" t="str">
        <f t="shared" si="36"/>
        <v>-0.0157826479197648j</v>
      </c>
      <c r="G184" s="72" t="str">
        <f t="shared" si="37"/>
        <v>0.999899046824883-0.0157826479197648j</v>
      </c>
      <c r="H184" s="72">
        <f t="shared" si="38"/>
        <v>2.0496399079836114E-4</v>
      </c>
      <c r="I184" s="72">
        <f t="shared" si="39"/>
        <v>-0.90429531999893054</v>
      </c>
      <c r="J184" s="72"/>
      <c r="K184" s="72"/>
      <c r="L184" s="72"/>
      <c r="M184" s="72">
        <f t="shared" si="40"/>
        <v>21.81818181818182</v>
      </c>
      <c r="N184" s="72" t="str">
        <f t="shared" si="41"/>
        <v>1+0.382287297912543j</v>
      </c>
      <c r="O184" s="72" t="str">
        <f t="shared" si="42"/>
        <v>0.981915922588918+0.0473479437592944j</v>
      </c>
      <c r="P184" s="72" t="str">
        <f t="shared" si="55"/>
        <v>22.5771156382996+7.40576011027004j</v>
      </c>
      <c r="Q184" s="72"/>
      <c r="R184" s="72"/>
      <c r="S184" s="72"/>
      <c r="T184" s="72">
        <f t="shared" si="43"/>
        <v>24</v>
      </c>
      <c r="U184" s="72" t="str">
        <f t="shared" si="44"/>
        <v>1+0.000347218254234826j</v>
      </c>
      <c r="V184" s="72" t="str">
        <f t="shared" si="45"/>
        <v>0.981915922588918+0.0473479437592944j</v>
      </c>
      <c r="W184" s="72" t="str">
        <f t="shared" si="56"/>
        <v>24.3857196478752-1.16739164519667j</v>
      </c>
      <c r="X184" s="72"/>
      <c r="Y184" s="72"/>
      <c r="Z184" s="72"/>
      <c r="AA184" s="72" t="str">
        <f t="shared" si="46"/>
        <v>1.99999999959999-12.6721448135478j</v>
      </c>
      <c r="AB184" s="72">
        <f t="shared" si="47"/>
        <v>22.163856450328169</v>
      </c>
      <c r="AC184" s="72">
        <f t="shared" si="48"/>
        <v>-81.031189171682996</v>
      </c>
      <c r="AD184" s="72"/>
      <c r="AE184" s="72" t="str">
        <f t="shared" si="49"/>
        <v>62500-0.0000616509684365812j</v>
      </c>
      <c r="AF184" s="72" t="str">
        <f t="shared" si="50"/>
        <v>0.242424242424242+1.81159870520716E-10j</v>
      </c>
      <c r="AG184" s="72">
        <f t="shared" si="57"/>
        <v>-12.308479057718891</v>
      </c>
      <c r="AH184" s="72">
        <f t="shared" si="58"/>
        <v>4.2816245991640708E-8</v>
      </c>
      <c r="AI184" s="72"/>
      <c r="AJ184" s="72"/>
      <c r="AK184" s="72"/>
      <c r="AL184" s="72" t="str">
        <f t="shared" si="51"/>
        <v>1.55721921028038+0.483716063581525j</v>
      </c>
      <c r="AM184" s="72">
        <f t="shared" si="59"/>
        <v>4.2470411089723701</v>
      </c>
      <c r="AN184" s="72">
        <f t="shared" si="60"/>
        <v>17.256263289616843</v>
      </c>
      <c r="AO184" s="72"/>
      <c r="AP184" s="72"/>
      <c r="AQ184" s="72"/>
      <c r="AR184" s="72" t="str">
        <f t="shared" si="52"/>
        <v>9.42119588969583-86.3300154342009j</v>
      </c>
      <c r="AS184" s="72">
        <f t="shared" si="61"/>
        <v>38.774652502778636</v>
      </c>
      <c r="AT184" s="72">
        <f t="shared" si="62"/>
        <v>-83.771956685967169</v>
      </c>
      <c r="AU184" s="72"/>
      <c r="AV184" s="72"/>
      <c r="AW184" s="72"/>
      <c r="AX184" s="72" t="str">
        <f t="shared" si="63"/>
        <v>-2.60833246176262-33.2659487232454j</v>
      </c>
      <c r="AY184" s="72">
        <f t="shared" si="64"/>
        <v>30.466616481390943</v>
      </c>
      <c r="AZ184" s="72">
        <f t="shared" si="65"/>
        <v>-94.483302357101465</v>
      </c>
      <c r="BA184" s="72">
        <f t="shared" si="53"/>
        <v>85.516697642898535</v>
      </c>
      <c r="BB184" s="72">
        <f t="shared" si="66"/>
        <v>-30.466616481390943</v>
      </c>
      <c r="BC184" s="72">
        <f t="shared" si="67"/>
        <v>-85.516697642898535</v>
      </c>
      <c r="BD184" s="72"/>
      <c r="BE184" s="72"/>
      <c r="BF184" s="56"/>
    </row>
    <row r="185" spans="2:58" s="42" customFormat="1" hidden="1" x14ac:dyDescent="0.3">
      <c r="B185" s="55">
        <v>71</v>
      </c>
      <c r="C185" s="72">
        <f t="shared" si="34"/>
        <v>2630.2679918953822</v>
      </c>
      <c r="D185" s="72" t="str">
        <f t="shared" si="54"/>
        <v>16526.4612006218j</v>
      </c>
      <c r="E185" s="72">
        <f t="shared" si="35"/>
        <v>0.99988930704465295</v>
      </c>
      <c r="F185" s="72" t="str">
        <f t="shared" si="36"/>
        <v>-0.0165264612006218j</v>
      </c>
      <c r="G185" s="72" t="str">
        <f t="shared" si="37"/>
        <v>0.999889307044653-0.0165264612006218j</v>
      </c>
      <c r="H185" s="72">
        <f t="shared" si="38"/>
        <v>2.2474271726629339E-4</v>
      </c>
      <c r="I185" s="72">
        <f t="shared" si="39"/>
        <v>-0.94691508226121013</v>
      </c>
      <c r="J185" s="72"/>
      <c r="K185" s="72"/>
      <c r="L185" s="72"/>
      <c r="M185" s="72">
        <f t="shared" si="40"/>
        <v>21.81818181818182</v>
      </c>
      <c r="N185" s="72" t="str">
        <f t="shared" si="41"/>
        <v>1+0.400303943201461j</v>
      </c>
      <c r="O185" s="72" t="str">
        <f t="shared" si="42"/>
        <v>0.980171203421383+0.0495793836018654j</v>
      </c>
      <c r="P185" s="72" t="str">
        <f t="shared" si="55"/>
        <v>22.6523232471205+7.76478227986689j</v>
      </c>
      <c r="Q185" s="72"/>
      <c r="R185" s="72"/>
      <c r="S185" s="72"/>
      <c r="T185" s="72">
        <f t="shared" si="43"/>
        <v>24</v>
      </c>
      <c r="U185" s="72" t="str">
        <f t="shared" si="44"/>
        <v>1+0.00036358214641368j</v>
      </c>
      <c r="V185" s="72" t="str">
        <f t="shared" si="45"/>
        <v>0.980171203421383+0.0495793836018654j</v>
      </c>
      <c r="W185" s="72" t="str">
        <f t="shared" si="56"/>
        <v>24.423479337469-1.22649499929641j</v>
      </c>
      <c r="X185" s="72"/>
      <c r="Y185" s="72"/>
      <c r="Z185" s="72"/>
      <c r="AA185" s="72" t="str">
        <f t="shared" si="46"/>
        <v>1.9999999996-12.1018043459311j</v>
      </c>
      <c r="AB185" s="72">
        <f t="shared" si="47"/>
        <v>21.774027813587253</v>
      </c>
      <c r="AC185" s="72">
        <f t="shared" si="48"/>
        <v>-80.615856203639154</v>
      </c>
      <c r="AD185" s="72"/>
      <c r="AE185" s="72" t="str">
        <f t="shared" si="49"/>
        <v>62500-0.0000645564890649287j</v>
      </c>
      <c r="AF185" s="72" t="str">
        <f t="shared" si="50"/>
        <v>0.242424242424242+1.89697672183445E-10j</v>
      </c>
      <c r="AG185" s="72">
        <f t="shared" si="57"/>
        <v>-12.308479057718891</v>
      </c>
      <c r="AH185" s="72">
        <f t="shared" si="58"/>
        <v>4.4834113498216577E-8</v>
      </c>
      <c r="AI185" s="72"/>
      <c r="AJ185" s="72"/>
      <c r="AK185" s="72"/>
      <c r="AL185" s="72" t="str">
        <f t="shared" si="51"/>
        <v>1.56314986900116+0.507108557190594j</v>
      </c>
      <c r="AM185" s="72">
        <f t="shared" si="59"/>
        <v>4.3145971683282998</v>
      </c>
      <c r="AN185" s="72">
        <f t="shared" si="60"/>
        <v>17.973817016561384</v>
      </c>
      <c r="AO185" s="72"/>
      <c r="AP185" s="72"/>
      <c r="AQ185" s="72"/>
      <c r="AR185" s="72" t="str">
        <f t="shared" si="52"/>
        <v>9.42842517964999-82.6331393635749j</v>
      </c>
      <c r="AS185" s="72">
        <f t="shared" si="61"/>
        <v>38.399259957681323</v>
      </c>
      <c r="AT185" s="72">
        <f t="shared" si="62"/>
        <v>-83.490712891353184</v>
      </c>
      <c r="AU185" s="72"/>
      <c r="AV185" s="72"/>
      <c r="AW185" s="72"/>
      <c r="AX185" s="72" t="str">
        <f t="shared" si="63"/>
        <v>-2.59817996817116-31.7248636344008j</v>
      </c>
      <c r="AY185" s="72">
        <f t="shared" si="64"/>
        <v>30.057026872363867</v>
      </c>
      <c r="AZ185" s="72">
        <f t="shared" si="65"/>
        <v>-94.681919556617544</v>
      </c>
      <c r="BA185" s="72">
        <f t="shared" si="53"/>
        <v>85.318080443382456</v>
      </c>
      <c r="BB185" s="72">
        <f t="shared" si="66"/>
        <v>-30.057026872363867</v>
      </c>
      <c r="BC185" s="72">
        <f t="shared" si="67"/>
        <v>-85.318080443382456</v>
      </c>
      <c r="BD185" s="72"/>
      <c r="BE185" s="72"/>
      <c r="BF185" s="56"/>
    </row>
    <row r="186" spans="2:58" s="42" customFormat="1" hidden="1" x14ac:dyDescent="0.3">
      <c r="B186" s="55">
        <v>72</v>
      </c>
      <c r="C186" s="72">
        <f t="shared" si="34"/>
        <v>2754.2287033381667</v>
      </c>
      <c r="D186" s="72" t="str">
        <f t="shared" si="54"/>
        <v>17305.3293214267j</v>
      </c>
      <c r="E186" s="72">
        <f t="shared" si="35"/>
        <v>0.99987862758799528</v>
      </c>
      <c r="F186" s="72" t="str">
        <f t="shared" si="36"/>
        <v>-0.0173053293214267j</v>
      </c>
      <c r="G186" s="72" t="str">
        <f t="shared" si="37"/>
        <v>0.999878627587995-0.0173053293214267j</v>
      </c>
      <c r="H186" s="72">
        <f t="shared" si="38"/>
        <v>2.4643050304232645E-4</v>
      </c>
      <c r="I186" s="72">
        <f t="shared" si="39"/>
        <v>-0.99154369448422031</v>
      </c>
      <c r="J186" s="72"/>
      <c r="K186" s="72"/>
      <c r="L186" s="72"/>
      <c r="M186" s="72">
        <f t="shared" si="40"/>
        <v>21.81818181818182</v>
      </c>
      <c r="N186" s="72" t="str">
        <f t="shared" si="41"/>
        <v>1+0.419169686823597j</v>
      </c>
      <c r="O186" s="72" t="str">
        <f t="shared" si="42"/>
        <v>0.978258156895788+0.0519159879642801j</v>
      </c>
      <c r="P186" s="72" t="str">
        <f t="shared" si="55"/>
        <v>22.735198708836+8.14222716274538j</v>
      </c>
      <c r="Q186" s="72"/>
      <c r="R186" s="72"/>
      <c r="S186" s="72"/>
      <c r="T186" s="72">
        <f t="shared" si="43"/>
        <v>24</v>
      </c>
      <c r="U186" s="72" t="str">
        <f t="shared" si="44"/>
        <v>1+0.000380717245071387j</v>
      </c>
      <c r="V186" s="72" t="str">
        <f t="shared" si="45"/>
        <v>0.978258156895788+0.0519159879642801j</v>
      </c>
      <c r="W186" s="72" t="str">
        <f t="shared" si="56"/>
        <v>24.4649936910139-1.2890126141432j</v>
      </c>
      <c r="X186" s="72"/>
      <c r="Y186" s="72"/>
      <c r="Z186" s="72"/>
      <c r="AA186" s="72" t="str">
        <f t="shared" si="46"/>
        <v>1.99999999960002-11.5571334278492j</v>
      </c>
      <c r="AB186" s="72">
        <f t="shared" si="47"/>
        <v>21.385153179632375</v>
      </c>
      <c r="AC186" s="72">
        <f t="shared" si="48"/>
        <v>-80.182013881760938</v>
      </c>
      <c r="AD186" s="72"/>
      <c r="AE186" s="72" t="str">
        <f t="shared" si="49"/>
        <v>62500-0.0000675989426618231j</v>
      </c>
      <c r="AF186" s="72" t="str">
        <f t="shared" si="50"/>
        <v>0.242424242424242+1.98637848042088E-10j</v>
      </c>
      <c r="AG186" s="72">
        <f t="shared" si="57"/>
        <v>-12.308479057718891</v>
      </c>
      <c r="AH186" s="72">
        <f t="shared" si="58"/>
        <v>4.6947080170537169E-8</v>
      </c>
      <c r="AI186" s="72"/>
      <c r="AJ186" s="72"/>
      <c r="AK186" s="72"/>
      <c r="AL186" s="72" t="str">
        <f t="shared" si="51"/>
        <v>1.56968317747006+0.531692694032867j</v>
      </c>
      <c r="AM186" s="72">
        <f t="shared" si="59"/>
        <v>4.3879579497703354</v>
      </c>
      <c r="AN186" s="72">
        <f t="shared" si="60"/>
        <v>18.712583059721467</v>
      </c>
      <c r="AO186" s="72"/>
      <c r="AP186" s="72"/>
      <c r="AQ186" s="72"/>
      <c r="AR186" s="72" t="str">
        <f t="shared" si="52"/>
        <v>9.43633866766372-79.1123478068349j</v>
      </c>
      <c r="AS186" s="72">
        <f t="shared" si="61"/>
        <v>38.026237866308009</v>
      </c>
      <c r="AT186" s="72">
        <f t="shared" si="62"/>
        <v>-83.198027485036093</v>
      </c>
      <c r="AU186" s="72"/>
      <c r="AV186" s="72"/>
      <c r="AW186" s="72"/>
      <c r="AX186" s="72" t="str">
        <f t="shared" si="63"/>
        <v>-2.58715327404333-30.2515025954357j</v>
      </c>
      <c r="AY186" s="72">
        <f t="shared" si="64"/>
        <v>29.646587389607312</v>
      </c>
      <c r="AZ186" s="72">
        <f t="shared" si="65"/>
        <v>-94.888125889400271</v>
      </c>
      <c r="BA186" s="72">
        <f t="shared" si="53"/>
        <v>85.111874110599729</v>
      </c>
      <c r="BB186" s="72">
        <f t="shared" si="66"/>
        <v>-29.646587389607312</v>
      </c>
      <c r="BC186" s="72">
        <f t="shared" si="67"/>
        <v>-85.111874110599729</v>
      </c>
      <c r="BD186" s="72"/>
      <c r="BE186" s="72"/>
      <c r="BF186" s="56"/>
    </row>
    <row r="187" spans="2:58" s="42" customFormat="1" hidden="1" x14ac:dyDescent="0.3">
      <c r="B187" s="55">
        <v>73</v>
      </c>
      <c r="C187" s="72">
        <f t="shared" si="34"/>
        <v>2884.0315031266064</v>
      </c>
      <c r="D187" s="72" t="str">
        <f t="shared" si="54"/>
        <v>18120.904365888j</v>
      </c>
      <c r="E187" s="72">
        <f t="shared" si="35"/>
        <v>0.99986691779662362</v>
      </c>
      <c r="F187" s="72" t="str">
        <f t="shared" si="36"/>
        <v>-0.018120904365888j</v>
      </c>
      <c r="G187" s="72" t="str">
        <f t="shared" si="37"/>
        <v>0.999866917796624-0.018120904365888j</v>
      </c>
      <c r="H187" s="72">
        <f t="shared" si="38"/>
        <v>2.7021170133629283E-4</v>
      </c>
      <c r="I187" s="72">
        <f t="shared" si="39"/>
        <v>-1.0382758667552585</v>
      </c>
      <c r="J187" s="72"/>
      <c r="K187" s="72"/>
      <c r="L187" s="72"/>
      <c r="M187" s="72">
        <f t="shared" si="40"/>
        <v>21.81818181818182</v>
      </c>
      <c r="N187" s="72" t="str">
        <f t="shared" si="41"/>
        <v>1+0.438924545550539j</v>
      </c>
      <c r="O187" s="72" t="str">
        <f t="shared" si="42"/>
        <v>0.976160543092266+0.054362713097664j</v>
      </c>
      <c r="P187" s="72" t="str">
        <f t="shared" si="55"/>
        <v>22.826568403865+8.53919102664766j</v>
      </c>
      <c r="Q187" s="72"/>
      <c r="R187" s="72"/>
      <c r="S187" s="72"/>
      <c r="T187" s="72">
        <f t="shared" si="43"/>
        <v>24</v>
      </c>
      <c r="U187" s="72" t="str">
        <f t="shared" si="44"/>
        <v>1+0.000398659896049536j</v>
      </c>
      <c r="V187" s="72" t="str">
        <f t="shared" si="45"/>
        <v>0.976160543092266+0.054362713097664j</v>
      </c>
      <c r="W187" s="72" t="str">
        <f t="shared" si="56"/>
        <v>24.5106479235622-1.35520483056057j</v>
      </c>
      <c r="X187" s="72"/>
      <c r="Y187" s="72"/>
      <c r="Z187" s="72"/>
      <c r="AA187" s="72" t="str">
        <f t="shared" si="46"/>
        <v>1.9999999996-11.0369767392598j</v>
      </c>
      <c r="AB187" s="72">
        <f t="shared" si="47"/>
        <v>20.997319232931474</v>
      </c>
      <c r="AC187" s="72">
        <f t="shared" si="48"/>
        <v>-79.72894136289942</v>
      </c>
      <c r="AD187" s="72"/>
      <c r="AE187" s="72" t="str">
        <f t="shared" si="49"/>
        <v>62500-0.00007078478267925j</v>
      </c>
      <c r="AF187" s="72" t="str">
        <f t="shared" si="50"/>
        <v>0.242424242424242+2.07999361408264E-10j</v>
      </c>
      <c r="AG187" s="72">
        <f t="shared" si="57"/>
        <v>-12.308479057718891</v>
      </c>
      <c r="AH187" s="72">
        <f t="shared" si="58"/>
        <v>4.9159627894203089E-8</v>
      </c>
      <c r="AI187" s="72"/>
      <c r="AJ187" s="72"/>
      <c r="AK187" s="72"/>
      <c r="AL187" s="72" t="str">
        <f t="shared" si="51"/>
        <v>1.57688367291668+0.557538085691797j</v>
      </c>
      <c r="AM187" s="72">
        <f t="shared" si="59"/>
        <v>4.4675625265363443</v>
      </c>
      <c r="AN187" s="72">
        <f t="shared" si="60"/>
        <v>19.472044754361047</v>
      </c>
      <c r="AO187" s="72"/>
      <c r="AP187" s="72"/>
      <c r="AQ187" s="72"/>
      <c r="AR187" s="72" t="str">
        <f t="shared" si="52"/>
        <v>9.44499929397906-75.7602977195525j</v>
      </c>
      <c r="AS187" s="72">
        <f t="shared" si="61"/>
        <v>37.655814429547306</v>
      </c>
      <c r="AT187" s="72">
        <f t="shared" si="62"/>
        <v>-82.893628698484932</v>
      </c>
      <c r="AU187" s="72"/>
      <c r="AV187" s="72"/>
      <c r="AW187" s="72"/>
      <c r="AX187" s="72" t="str">
        <f t="shared" si="63"/>
        <v>-2.5751874610595-28.8427969851238j</v>
      </c>
      <c r="AY187" s="72">
        <f t="shared" si="64"/>
        <v>29.235230219575392</v>
      </c>
      <c r="AZ187" s="72">
        <f t="shared" si="65"/>
        <v>-95.102042532722209</v>
      </c>
      <c r="BA187" s="72">
        <f t="shared" si="53"/>
        <v>84.897957467277791</v>
      </c>
      <c r="BB187" s="72">
        <f t="shared" si="66"/>
        <v>-29.235230219575392</v>
      </c>
      <c r="BC187" s="72">
        <f t="shared" si="67"/>
        <v>-84.897957467277791</v>
      </c>
      <c r="BD187" s="72"/>
      <c r="BE187" s="72"/>
      <c r="BF187" s="56"/>
    </row>
    <row r="188" spans="2:58" s="42" customFormat="1" hidden="1" x14ac:dyDescent="0.3">
      <c r="B188" s="55">
        <v>74</v>
      </c>
      <c r="C188" s="72">
        <f t="shared" si="34"/>
        <v>3019.9517204020162</v>
      </c>
      <c r="D188" s="72" t="str">
        <f t="shared" si="54"/>
        <v>18974.9162780217j</v>
      </c>
      <c r="E188" s="72">
        <f t="shared" si="35"/>
        <v>0.99985407826570305</v>
      </c>
      <c r="F188" s="72" t="str">
        <f t="shared" si="36"/>
        <v>-0.0189749162780217j</v>
      </c>
      <c r="G188" s="72" t="str">
        <f t="shared" si="37"/>
        <v>0.999854078265703-0.0189749162780217j</v>
      </c>
      <c r="H188" s="72">
        <f t="shared" si="38"/>
        <v>2.9628848586949857E-4</v>
      </c>
      <c r="I188" s="72">
        <f t="shared" si="39"/>
        <v>-1.087210778026485</v>
      </c>
      <c r="J188" s="72"/>
      <c r="K188" s="72"/>
      <c r="L188" s="72"/>
      <c r="M188" s="72">
        <f t="shared" si="40"/>
        <v>21.81818181818182</v>
      </c>
      <c r="N188" s="72" t="str">
        <f t="shared" si="41"/>
        <v>1+0.459610422086242j</v>
      </c>
      <c r="O188" s="72" t="str">
        <f t="shared" si="42"/>
        <v>0.973860555292774+0.0569247488340651j</v>
      </c>
      <c r="P188" s="72" t="str">
        <f t="shared" si="55"/>
        <v>22.927357033682+8.95685698186564j</v>
      </c>
      <c r="Q188" s="72"/>
      <c r="R188" s="72"/>
      <c r="S188" s="72"/>
      <c r="T188" s="72">
        <f t="shared" si="43"/>
        <v>24</v>
      </c>
      <c r="U188" s="72" t="str">
        <f t="shared" si="44"/>
        <v>1+0.000417448158116477j</v>
      </c>
      <c r="V188" s="72" t="str">
        <f t="shared" si="45"/>
        <v>0.973860555292774+0.0569247488340651j</v>
      </c>
      <c r="W188" s="72" t="str">
        <f t="shared" si="56"/>
        <v>24.560869182655-1.42536069053219j</v>
      </c>
      <c r="X188" s="72"/>
      <c r="Y188" s="72"/>
      <c r="Z188" s="72"/>
      <c r="AA188" s="72" t="str">
        <f t="shared" si="46"/>
        <v>1.9999999996-10.5402309580874j</v>
      </c>
      <c r="AB188" s="72">
        <f t="shared" si="47"/>
        <v>20.610619989545775</v>
      </c>
      <c r="AC188" s="72">
        <f t="shared" si="48"/>
        <v>-79.255904715491155</v>
      </c>
      <c r="AD188" s="72"/>
      <c r="AE188" s="72" t="str">
        <f t="shared" si="49"/>
        <v>62500-0.0000741207667110225j</v>
      </c>
      <c r="AF188" s="72" t="str">
        <f t="shared" si="50"/>
        <v>0.242424242424242+2.17802069306953E-10j</v>
      </c>
      <c r="AG188" s="72">
        <f t="shared" si="57"/>
        <v>-12.308479057718891</v>
      </c>
      <c r="AH188" s="72">
        <f t="shared" si="58"/>
        <v>5.1476449779580145E-8</v>
      </c>
      <c r="AI188" s="72"/>
      <c r="AJ188" s="72"/>
      <c r="AK188" s="72"/>
      <c r="AL188" s="72" t="str">
        <f t="shared" si="51"/>
        <v>1.58482348848549+0.58471967632028j</v>
      </c>
      <c r="AM188" s="72">
        <f t="shared" si="59"/>
        <v>4.5538740272692841</v>
      </c>
      <c r="AN188" s="72">
        <f t="shared" si="60"/>
        <v>20.251509090222612</v>
      </c>
      <c r="AO188" s="72"/>
      <c r="AP188" s="72"/>
      <c r="AQ188" s="72"/>
      <c r="AR188" s="72" t="str">
        <f t="shared" si="52"/>
        <v>9.45447532065634-72.5700239047784j</v>
      </c>
      <c r="AS188" s="72">
        <f t="shared" si="61"/>
        <v>37.288239838389494</v>
      </c>
      <c r="AT188" s="72">
        <f t="shared" si="62"/>
        <v>-82.57727139533489</v>
      </c>
      <c r="AU188" s="72"/>
      <c r="AV188" s="72"/>
      <c r="AW188" s="72"/>
      <c r="AX188" s="72" t="str">
        <f t="shared" si="63"/>
        <v>-2.56221473069039-27.4958219984409j</v>
      </c>
      <c r="AY188" s="72">
        <f t="shared" si="64"/>
        <v>28.822883562573942</v>
      </c>
      <c r="AZ188" s="72">
        <f t="shared" si="65"/>
        <v>-95.323767493435156</v>
      </c>
      <c r="BA188" s="72">
        <f t="shared" si="53"/>
        <v>84.676232506564844</v>
      </c>
      <c r="BB188" s="72">
        <f t="shared" si="66"/>
        <v>-28.822883562573942</v>
      </c>
      <c r="BC188" s="72">
        <f t="shared" si="67"/>
        <v>-84.676232506564844</v>
      </c>
      <c r="BD188" s="72"/>
      <c r="BE188" s="72"/>
      <c r="BF188" s="56"/>
    </row>
    <row r="189" spans="2:58" s="42" customFormat="1" hidden="1" x14ac:dyDescent="0.3">
      <c r="B189" s="55">
        <v>75</v>
      </c>
      <c r="C189" s="72">
        <f t="shared" si="34"/>
        <v>3162.2776601683804</v>
      </c>
      <c r="D189" s="72" t="str">
        <f t="shared" si="54"/>
        <v>19869.1765315922j</v>
      </c>
      <c r="E189" s="72">
        <f t="shared" si="35"/>
        <v>0.99983999999999995</v>
      </c>
      <c r="F189" s="72" t="str">
        <f t="shared" si="36"/>
        <v>-0.0198691765315922j</v>
      </c>
      <c r="G189" s="72" t="str">
        <f t="shared" si="37"/>
        <v>0.99984-0.0198691765315922j</v>
      </c>
      <c r="H189" s="72">
        <f t="shared" si="38"/>
        <v>3.2488257723704817E-4</v>
      </c>
      <c r="I189" s="72">
        <f t="shared" si="39"/>
        <v>-1.1384522875125238</v>
      </c>
      <c r="J189" s="72"/>
      <c r="K189" s="72"/>
      <c r="L189" s="72"/>
      <c r="M189" s="72">
        <f t="shared" si="40"/>
        <v>21.81818181818182</v>
      </c>
      <c r="N189" s="72" t="str">
        <f t="shared" si="41"/>
        <v>1+0.481271193948226j</v>
      </c>
      <c r="O189" s="72" t="str">
        <f t="shared" si="42"/>
        <v>0.971338668819237+0.0596075295947766j</v>
      </c>
      <c r="P189" s="72" t="str">
        <f t="shared" si="55"/>
        <v>23.0386012263131+9.39650464043727j</v>
      </c>
      <c r="Q189" s="72"/>
      <c r="R189" s="72"/>
      <c r="S189" s="72"/>
      <c r="T189" s="72">
        <f t="shared" si="43"/>
        <v>24</v>
      </c>
      <c r="U189" s="72" t="str">
        <f t="shared" si="44"/>
        <v>1+0.000437121883695028j</v>
      </c>
      <c r="V189" s="72" t="str">
        <f t="shared" si="45"/>
        <v>0.971338668819237+0.0596075295947766j</v>
      </c>
      <c r="W189" s="72" t="str">
        <f t="shared" si="56"/>
        <v>24.616131596357-1.49980219484209j</v>
      </c>
      <c r="X189" s="72"/>
      <c r="Y189" s="72"/>
      <c r="Z189" s="72"/>
      <c r="AA189" s="72" t="str">
        <f t="shared" si="46"/>
        <v>1.9999999996-10.0658424199306j</v>
      </c>
      <c r="AB189" s="72">
        <f t="shared" si="47"/>
        <v>20.225157311527887</v>
      </c>
      <c r="AC189" s="72">
        <f t="shared" si="48"/>
        <v>-78.762159016514317</v>
      </c>
      <c r="AD189" s="72"/>
      <c r="AE189" s="72" t="str">
        <f t="shared" si="49"/>
        <v>62500-0.0000776139708265319j</v>
      </c>
      <c r="AF189" s="72" t="str">
        <f t="shared" si="50"/>
        <v>0.242424242424242+2.2806676459587E-10j</v>
      </c>
      <c r="AG189" s="72">
        <f t="shared" si="57"/>
        <v>-12.308479057718891</v>
      </c>
      <c r="AH189" s="72">
        <f t="shared" si="58"/>
        <v>5.3902460116506546E-8</v>
      </c>
      <c r="AI189" s="72"/>
      <c r="AJ189" s="72"/>
      <c r="AK189" s="72"/>
      <c r="AL189" s="72" t="str">
        <f t="shared" si="51"/>
        <v>1.59358338836489+0.613318312190455j</v>
      </c>
      <c r="AM189" s="72">
        <f t="shared" si="59"/>
        <v>4.6473797623209787</v>
      </c>
      <c r="AN189" s="72">
        <f t="shared" si="60"/>
        <v>21.050089158324589</v>
      </c>
      <c r="AO189" s="72"/>
      <c r="AP189" s="72"/>
      <c r="AQ189" s="72"/>
      <c r="AR189" s="72" t="str">
        <f t="shared" si="52"/>
        <v>9.46484064877938-69.534927571112j</v>
      </c>
      <c r="AS189" s="72">
        <f t="shared" si="61"/>
        <v>36.923788413039496</v>
      </c>
      <c r="AT189" s="72">
        <f t="shared" si="62"/>
        <v>-82.248744164033141</v>
      </c>
      <c r="AU189" s="72"/>
      <c r="AV189" s="72"/>
      <c r="AW189" s="72"/>
      <c r="AX189" s="72" t="str">
        <f t="shared" si="63"/>
        <v>-2.54816465763813-26.2077910542752j</v>
      </c>
      <c r="AY189" s="72">
        <f t="shared" si="64"/>
        <v>28.409471675557651</v>
      </c>
      <c r="AZ189" s="72">
        <f t="shared" si="65"/>
        <v>-95.553371633746309</v>
      </c>
      <c r="BA189" s="72">
        <f t="shared" si="53"/>
        <v>84.446628366253691</v>
      </c>
      <c r="BB189" s="72">
        <f t="shared" si="66"/>
        <v>-28.409471675557651</v>
      </c>
      <c r="BC189" s="72">
        <f t="shared" si="67"/>
        <v>-84.446628366253691</v>
      </c>
      <c r="BD189" s="72"/>
      <c r="BE189" s="72"/>
      <c r="BF189" s="56"/>
    </row>
    <row r="190" spans="2:58" s="42" customFormat="1" hidden="1" x14ac:dyDescent="0.3">
      <c r="B190" s="55">
        <v>76</v>
      </c>
      <c r="C190" s="72">
        <f t="shared" si="34"/>
        <v>3311.3112148259129</v>
      </c>
      <c r="D190" s="72" t="str">
        <f t="shared" si="54"/>
        <v>20805.5819724932j</v>
      </c>
      <c r="E190" s="72">
        <f t="shared" si="35"/>
        <v>0.99982456348861704</v>
      </c>
      <c r="F190" s="72" t="str">
        <f t="shared" si="36"/>
        <v>-0.0208055819724932j</v>
      </c>
      <c r="G190" s="72" t="str">
        <f t="shared" si="37"/>
        <v>0.999824563488617-0.0208055819724932j</v>
      </c>
      <c r="H190" s="72">
        <f t="shared" si="38"/>
        <v>3.5623713708179201E-4</v>
      </c>
      <c r="I190" s="72">
        <f t="shared" si="39"/>
        <v>-1.1921091561675041</v>
      </c>
      <c r="J190" s="72"/>
      <c r="K190" s="72"/>
      <c r="L190" s="72"/>
      <c r="M190" s="72">
        <f t="shared" si="40"/>
        <v>21.81818181818182</v>
      </c>
      <c r="N190" s="72" t="str">
        <f t="shared" si="41"/>
        <v>1+0.50395280653773j</v>
      </c>
      <c r="O190" s="72" t="str">
        <f t="shared" si="42"/>
        <v>0.968573475287854+0.0624167459174796j</v>
      </c>
      <c r="P190" s="72" t="str">
        <f t="shared" si="55"/>
        <v>23.1614654093629+9.85952114417795j</v>
      </c>
      <c r="Q190" s="72"/>
      <c r="R190" s="72"/>
      <c r="S190" s="72"/>
      <c r="T190" s="72">
        <f t="shared" si="43"/>
        <v>24</v>
      </c>
      <c r="U190" s="72" t="str">
        <f t="shared" si="44"/>
        <v>1+0.00045772280339485j</v>
      </c>
      <c r="V190" s="72" t="str">
        <f t="shared" si="45"/>
        <v>0.968573475287854+0.0624167459174796j</v>
      </c>
      <c r="W190" s="72" t="str">
        <f t="shared" si="56"/>
        <v>24.6769620229591-1.57888932573377j</v>
      </c>
      <c r="X190" s="72"/>
      <c r="Y190" s="72"/>
      <c r="Z190" s="72"/>
      <c r="AA190" s="72" t="str">
        <f t="shared" si="46"/>
        <v>1.99999999959998-9.61280488309736j</v>
      </c>
      <c r="AB190" s="72">
        <f t="shared" si="47"/>
        <v>19.841041436595056</v>
      </c>
      <c r="AC190" s="72">
        <f t="shared" si="48"/>
        <v>-78.246950859189411</v>
      </c>
      <c r="AD190" s="72"/>
      <c r="AE190" s="72" t="str">
        <f t="shared" si="49"/>
        <v>62500-0.0000812718045800512j</v>
      </c>
      <c r="AF190" s="72" t="str">
        <f t="shared" si="50"/>
        <v>0.242424242424242+2.38815220069939E-10j</v>
      </c>
      <c r="AG190" s="72">
        <f t="shared" si="57"/>
        <v>-12.308479057718891</v>
      </c>
      <c r="AH190" s="72">
        <f t="shared" si="58"/>
        <v>5.6442804798168862E-8</v>
      </c>
      <c r="AI190" s="72"/>
      <c r="AJ190" s="72"/>
      <c r="AK190" s="72"/>
      <c r="AL190" s="72" t="str">
        <f t="shared" si="51"/>
        <v>1.60325397247602+0.643421388462102j</v>
      </c>
      <c r="AM190" s="72">
        <f t="shared" si="59"/>
        <v>4.7485912440566311</v>
      </c>
      <c r="AN190" s="72">
        <f t="shared" si="60"/>
        <v>21.866686300307318</v>
      </c>
      <c r="AO190" s="72"/>
      <c r="AP190" s="72"/>
      <c r="AQ190" s="72"/>
      <c r="AR190" s="72" t="str">
        <f t="shared" si="52"/>
        <v>9.47617511093629-66.6487662670005j</v>
      </c>
      <c r="AS190" s="72">
        <f t="shared" si="61"/>
        <v>36.562760958932486</v>
      </c>
      <c r="AT190" s="72">
        <f t="shared" si="62"/>
        <v>-81.90787762397423</v>
      </c>
      <c r="AU190" s="72"/>
      <c r="AV190" s="72"/>
      <c r="AW190" s="72"/>
      <c r="AX190" s="72" t="str">
        <f t="shared" si="63"/>
        <v>-2.53296453468636-24.9760505108636j</v>
      </c>
      <c r="AY190" s="72">
        <f t="shared" si="64"/>
        <v>27.994914980806026</v>
      </c>
      <c r="AZ190" s="72">
        <f t="shared" si="65"/>
        <v>-95.790894377654936</v>
      </c>
      <c r="BA190" s="72">
        <f t="shared" si="53"/>
        <v>84.209105622345064</v>
      </c>
      <c r="BB190" s="72">
        <f t="shared" si="66"/>
        <v>-27.994914980806026</v>
      </c>
      <c r="BC190" s="72">
        <f t="shared" si="67"/>
        <v>-84.209105622345064</v>
      </c>
      <c r="BD190" s="72"/>
      <c r="BE190" s="72"/>
      <c r="BF190" s="56"/>
    </row>
    <row r="191" spans="2:58" s="42" customFormat="1" hidden="1" x14ac:dyDescent="0.3">
      <c r="B191" s="55">
        <v>77</v>
      </c>
      <c r="C191" s="72">
        <f t="shared" si="34"/>
        <v>3467.3685045253178</v>
      </c>
      <c r="D191" s="72" t="str">
        <f t="shared" si="54"/>
        <v>21786.1188422107j</v>
      </c>
      <c r="E191" s="72">
        <f t="shared" si="35"/>
        <v>0.99980763769046122</v>
      </c>
      <c r="F191" s="72" t="str">
        <f t="shared" si="36"/>
        <v>-0.0217861188422107j</v>
      </c>
      <c r="G191" s="72" t="str">
        <f t="shared" si="37"/>
        <v>0.999807637690461-0.0217861188422107j</v>
      </c>
      <c r="H191" s="72">
        <f t="shared" si="38"/>
        <v>3.9061884679068067E-4</v>
      </c>
      <c r="I191" s="72">
        <f t="shared" si="39"/>
        <v>-1.2482952787332346</v>
      </c>
      <c r="J191" s="72"/>
      <c r="K191" s="72"/>
      <c r="L191" s="72"/>
      <c r="M191" s="72">
        <f t="shared" si="40"/>
        <v>21.81818181818182</v>
      </c>
      <c r="N191" s="72" t="str">
        <f t="shared" si="41"/>
        <v>1+0.527703370596027j</v>
      </c>
      <c r="O191" s="72" t="str">
        <f t="shared" si="42"/>
        <v>0.965541500872577+0.0653583565266321j</v>
      </c>
      <c r="P191" s="72" t="str">
        <f t="shared" si="55"/>
        <v>23.2972604046598+10.3474137829198j</v>
      </c>
      <c r="Q191" s="72"/>
      <c r="R191" s="72"/>
      <c r="S191" s="72"/>
      <c r="T191" s="72">
        <f t="shared" si="43"/>
        <v>24</v>
      </c>
      <c r="U191" s="72" t="str">
        <f t="shared" si="44"/>
        <v>1+0.000479294614528635j</v>
      </c>
      <c r="V191" s="72" t="str">
        <f t="shared" si="45"/>
        <v>0.965541500872577+0.0653583565266321j</v>
      </c>
      <c r="W191" s="72" t="str">
        <f t="shared" si="56"/>
        <v>24.7439466170926-1.66302599388642j</v>
      </c>
      <c r="X191" s="72"/>
      <c r="Y191" s="72"/>
      <c r="Z191" s="72"/>
      <c r="AA191" s="72" t="str">
        <f t="shared" si="46"/>
        <v>1.9999999996-9.18015739423253j</v>
      </c>
      <c r="AB191" s="72">
        <f t="shared" si="47"/>
        <v>19.458391518959136</v>
      </c>
      <c r="AC191" s="72">
        <f t="shared" si="48"/>
        <v>-77.70952131659088</v>
      </c>
      <c r="AD191" s="72"/>
      <c r="AE191" s="72" t="str">
        <f t="shared" si="49"/>
        <v>62500-0.0000851020267273856j</v>
      </c>
      <c r="AF191" s="72" t="str">
        <f t="shared" si="50"/>
        <v>0.242424242424242+2.50070234644292E-10j</v>
      </c>
      <c r="AG191" s="72">
        <f t="shared" si="57"/>
        <v>-12.308479057718891</v>
      </c>
      <c r="AH191" s="72">
        <f t="shared" si="58"/>
        <v>5.9102872236227082E-8</v>
      </c>
      <c r="AI191" s="72"/>
      <c r="AJ191" s="72"/>
      <c r="AK191" s="72"/>
      <c r="AL191" s="72" t="str">
        <f t="shared" si="51"/>
        <v>1.61393708413105+0.675123584900184j</v>
      </c>
      <c r="AM191" s="72">
        <f t="shared" si="59"/>
        <v>4.8580441228790514</v>
      </c>
      <c r="AN191" s="72">
        <f t="shared" si="60"/>
        <v>22.699972144334833</v>
      </c>
      <c r="AO191" s="72"/>
      <c r="AP191" s="72"/>
      <c r="AQ191" s="72"/>
      <c r="AR191" s="72" t="str">
        <f t="shared" si="52"/>
        <v>9.4885647197045-63.9056452887431j</v>
      </c>
      <c r="AS191" s="72">
        <f t="shared" si="61"/>
        <v>36.205487364807716</v>
      </c>
      <c r="AT191" s="72">
        <f t="shared" si="62"/>
        <v>-81.554554142270803</v>
      </c>
      <c r="AU191" s="72"/>
      <c r="AV191" s="72"/>
      <c r="AW191" s="72"/>
      <c r="AX191" s="72" t="str">
        <f t="shared" si="63"/>
        <v>-2.51653982152509-23.7980746669618j</v>
      </c>
      <c r="AY191" s="72">
        <f t="shared" si="64"/>
        <v>27.579130252977208</v>
      </c>
      <c r="AZ191" s="72">
        <f t="shared" si="65"/>
        <v>-96.036339118268273</v>
      </c>
      <c r="BA191" s="72">
        <f t="shared" si="53"/>
        <v>83.963660881731727</v>
      </c>
      <c r="BB191" s="72">
        <f t="shared" si="66"/>
        <v>-27.579130252977208</v>
      </c>
      <c r="BC191" s="72">
        <f t="shared" si="67"/>
        <v>-83.963660881731727</v>
      </c>
      <c r="BD191" s="72"/>
      <c r="BE191" s="72"/>
      <c r="BF191" s="56"/>
    </row>
    <row r="192" spans="2:58" s="42" customFormat="1" hidden="1" x14ac:dyDescent="0.3">
      <c r="B192" s="55">
        <v>78</v>
      </c>
      <c r="C192" s="72">
        <f t="shared" si="34"/>
        <v>3630.7805477010156</v>
      </c>
      <c r="D192" s="72" t="str">
        <f t="shared" si="54"/>
        <v>22812.8669909085j</v>
      </c>
      <c r="E192" s="72">
        <f t="shared" si="35"/>
        <v>0.999789078921831</v>
      </c>
      <c r="F192" s="72" t="str">
        <f t="shared" si="36"/>
        <v>-0.0228128669909085j</v>
      </c>
      <c r="G192" s="72" t="str">
        <f t="shared" si="37"/>
        <v>0.999789078921831-0.0228128669909085j</v>
      </c>
      <c r="H192" s="72">
        <f t="shared" si="38"/>
        <v>4.2832018875207229E-4</v>
      </c>
      <c r="I192" s="72">
        <f t="shared" si="39"/>
        <v>-1.307129926876784</v>
      </c>
      <c r="J192" s="72"/>
      <c r="K192" s="72"/>
      <c r="L192" s="72"/>
      <c r="M192" s="72">
        <f t="shared" si="40"/>
        <v>21.81818181818182</v>
      </c>
      <c r="N192" s="72" t="str">
        <f t="shared" si="41"/>
        <v>1+0.552573264253786j</v>
      </c>
      <c r="O192" s="72" t="str">
        <f t="shared" si="42"/>
        <v>0.962217007034961+0.0684386009727255j</v>
      </c>
      <c r="P192" s="72" t="str">
        <f t="shared" si="55"/>
        <v>23.4474653050964+10.8618244627828j</v>
      </c>
      <c r="Q192" s="72"/>
      <c r="R192" s="72"/>
      <c r="S192" s="72"/>
      <c r="T192" s="72">
        <f t="shared" si="43"/>
        <v>24</v>
      </c>
      <c r="U192" s="72" t="str">
        <f t="shared" si="44"/>
        <v>1+0.000501883073799987j</v>
      </c>
      <c r="V192" s="72" t="str">
        <f t="shared" si="45"/>
        <v>0.962217007034961+0.0684386009727255j</v>
      </c>
      <c r="W192" s="72" t="str">
        <f t="shared" si="56"/>
        <v>24.8177383486548-1.75266710709534j</v>
      </c>
      <c r="X192" s="72"/>
      <c r="Y192" s="72"/>
      <c r="Z192" s="72"/>
      <c r="AA192" s="72" t="str">
        <f t="shared" si="46"/>
        <v>1.99999999959999-8.76698225000591j</v>
      </c>
      <c r="AB192" s="72">
        <f t="shared" si="47"/>
        <v>19.077336176032787</v>
      </c>
      <c r="AC192" s="72">
        <f t="shared" si="48"/>
        <v>-77.14910940799578</v>
      </c>
      <c r="AD192" s="72"/>
      <c r="AE192" s="72" t="str">
        <f t="shared" si="49"/>
        <v>62500-0.0000891127616832362j</v>
      </c>
      <c r="AF192" s="72" t="str">
        <f t="shared" si="50"/>
        <v>0.242424242424242+2.61855681713825E-10j</v>
      </c>
      <c r="AG192" s="72">
        <f t="shared" si="57"/>
        <v>-12.308479057718891</v>
      </c>
      <c r="AH192" s="72">
        <f t="shared" si="58"/>
        <v>6.1888304790358233E-8</v>
      </c>
      <c r="AI192" s="72"/>
      <c r="AJ192" s="72"/>
      <c r="AK192" s="72"/>
      <c r="AL192" s="72" t="str">
        <f t="shared" si="51"/>
        <v>1.62574746179411+0.708527704088705j</v>
      </c>
      <c r="AM192" s="72">
        <f t="shared" si="59"/>
        <v>4.9762980742824574</v>
      </c>
      <c r="AN192" s="72">
        <f t="shared" si="60"/>
        <v>23.548370710821814</v>
      </c>
      <c r="AO192" s="72"/>
      <c r="AP192" s="72"/>
      <c r="AQ192" s="72"/>
      <c r="AR192" s="72" t="str">
        <f t="shared" si="52"/>
        <v>9.50210184543075-61.3000106892256j</v>
      </c>
      <c r="AS192" s="72">
        <f t="shared" si="61"/>
        <v>35.852329471885369</v>
      </c>
      <c r="AT192" s="72">
        <f t="shared" si="62"/>
        <v>-81.188719193083841</v>
      </c>
      <c r="AU192" s="72"/>
      <c r="AV192" s="72"/>
      <c r="AW192" s="72"/>
      <c r="AX192" s="72" t="str">
        <f t="shared" si="63"/>
        <v>-2.49881471007104-22.6714610243137j</v>
      </c>
      <c r="AY192" s="72">
        <f t="shared" si="64"/>
        <v>27.162030898015939</v>
      </c>
      <c r="AZ192" s="72">
        <f t="shared" si="65"/>
        <v>-96.289668360081563</v>
      </c>
      <c r="BA192" s="72">
        <f t="shared" si="53"/>
        <v>83.710331639918437</v>
      </c>
      <c r="BB192" s="72">
        <f t="shared" si="66"/>
        <v>-27.162030898015939</v>
      </c>
      <c r="BC192" s="72">
        <f t="shared" si="67"/>
        <v>-83.710331639918437</v>
      </c>
      <c r="BD192" s="72"/>
      <c r="BE192" s="72"/>
      <c r="BF192" s="56"/>
    </row>
    <row r="193" spans="2:58" s="42" customFormat="1" hidden="1" x14ac:dyDescent="0.3">
      <c r="B193" s="55">
        <v>79</v>
      </c>
      <c r="C193" s="72">
        <f t="shared" si="34"/>
        <v>3801.893963205614</v>
      </c>
      <c r="D193" s="72" t="str">
        <f t="shared" si="54"/>
        <v>23888.0042890683j</v>
      </c>
      <c r="E193" s="72">
        <f t="shared" si="35"/>
        <v>0.99976872963668062</v>
      </c>
      <c r="F193" s="72" t="str">
        <f t="shared" si="36"/>
        <v>-0.0238880042890683j</v>
      </c>
      <c r="G193" s="72" t="str">
        <f t="shared" si="37"/>
        <v>0.999768729636681-0.0238880042890683j</v>
      </c>
      <c r="H193" s="72">
        <f t="shared" si="38"/>
        <v>4.696619501695662E-4</v>
      </c>
      <c r="I193" s="72">
        <f t="shared" si="39"/>
        <v>-1.3687380039624186</v>
      </c>
      <c r="J193" s="72"/>
      <c r="K193" s="72"/>
      <c r="L193" s="72"/>
      <c r="M193" s="72">
        <f t="shared" si="40"/>
        <v>21.81818181818182</v>
      </c>
      <c r="N193" s="72" t="str">
        <f t="shared" si="41"/>
        <v>1+0.578615239889812j</v>
      </c>
      <c r="O193" s="72" t="str">
        <f t="shared" si="42"/>
        <v>0.958571772028804+0.0716640128672049j</v>
      </c>
      <c r="P193" s="72" t="str">
        <f t="shared" si="55"/>
        <v>23.6137533292643+11.4045463295021j</v>
      </c>
      <c r="Q193" s="72"/>
      <c r="R193" s="72"/>
      <c r="S193" s="72"/>
      <c r="T193" s="72">
        <f t="shared" si="43"/>
        <v>24</v>
      </c>
      <c r="U193" s="72" t="str">
        <f t="shared" si="44"/>
        <v>1+0.000525536094359502j</v>
      </c>
      <c r="V193" s="72" t="str">
        <f t="shared" si="45"/>
        <v>0.958571772028804+0.0716640128672049j</v>
      </c>
      <c r="W193" s="72" t="str">
        <f t="shared" si="56"/>
        <v>24.8990656371053-1.84832700652594j</v>
      </c>
      <c r="X193" s="72"/>
      <c r="Y193" s="72"/>
      <c r="Z193" s="72"/>
      <c r="AA193" s="72" t="str">
        <f t="shared" si="46"/>
        <v>1.9999999996-8.37240305054139j</v>
      </c>
      <c r="AB193" s="72">
        <f t="shared" si="47"/>
        <v>18.698014034416492</v>
      </c>
      <c r="AC193" s="72">
        <f t="shared" si="48"/>
        <v>-76.56495611569936</v>
      </c>
      <c r="AD193" s="72"/>
      <c r="AE193" s="72" t="str">
        <f t="shared" si="49"/>
        <v>62500-0.0000933125167541731j</v>
      </c>
      <c r="AF193" s="72" t="str">
        <f t="shared" si="50"/>
        <v>0.242424242424242+2.74196559791877E-10j</v>
      </c>
      <c r="AG193" s="72">
        <f t="shared" si="57"/>
        <v>-12.308479057718891</v>
      </c>
      <c r="AH193" s="72">
        <f t="shared" si="58"/>
        <v>6.4805010736459559E-8</v>
      </c>
      <c r="AI193" s="72"/>
      <c r="AJ193" s="72"/>
      <c r="AK193" s="72"/>
      <c r="AL193" s="72" t="str">
        <f t="shared" si="51"/>
        <v>1.63881468584413+0.743745627745009j</v>
      </c>
      <c r="AM193" s="72">
        <f t="shared" si="59"/>
        <v>5.1039366885061508</v>
      </c>
      <c r="AN193" s="72">
        <f t="shared" si="60"/>
        <v>24.410040752984543</v>
      </c>
      <c r="AO193" s="72"/>
      <c r="AP193" s="72"/>
      <c r="AQ193" s="72"/>
      <c r="AR193" s="72" t="str">
        <f t="shared" si="52"/>
        <v>9.51688528645161-58.8266440510113j</v>
      </c>
      <c r="AS193" s="72">
        <f t="shared" si="61"/>
        <v>35.503684247940186</v>
      </c>
      <c r="AT193" s="72">
        <f t="shared" si="62"/>
        <v>-80.810394633727256</v>
      </c>
      <c r="AU193" s="72"/>
      <c r="AV193" s="72"/>
      <c r="AW193" s="72"/>
      <c r="AX193" s="72" t="str">
        <f t="shared" si="63"/>
        <v>-2.47971281822302-21.5939257842074j</v>
      </c>
      <c r="AY193" s="72">
        <f t="shared" si="64"/>
        <v>26.743527338166075</v>
      </c>
      <c r="AZ193" s="72">
        <f t="shared" si="65"/>
        <v>-96.550798646951193</v>
      </c>
      <c r="BA193" s="72">
        <f t="shared" si="53"/>
        <v>83.449201353048807</v>
      </c>
      <c r="BB193" s="72">
        <f t="shared" si="66"/>
        <v>-26.743527338166075</v>
      </c>
      <c r="BC193" s="72">
        <f t="shared" si="67"/>
        <v>-83.449201353048807</v>
      </c>
      <c r="BD193" s="72"/>
      <c r="BE193" s="72"/>
      <c r="BF193" s="56"/>
    </row>
    <row r="194" spans="2:58" s="42" customFormat="1" hidden="1" x14ac:dyDescent="0.3">
      <c r="B194" s="55">
        <v>80</v>
      </c>
      <c r="C194" s="72">
        <f t="shared" si="34"/>
        <v>3981.0717055349755</v>
      </c>
      <c r="D194" s="72" t="str">
        <f t="shared" si="54"/>
        <v>25013.8112470457j</v>
      </c>
      <c r="E194" s="72">
        <f t="shared" si="35"/>
        <v>0.9997464170892062</v>
      </c>
      <c r="F194" s="72" t="str">
        <f t="shared" si="36"/>
        <v>-0.0250138112470457j</v>
      </c>
      <c r="G194" s="72" t="str">
        <f t="shared" si="37"/>
        <v>0.999746417089206-0.0250138112470457j</v>
      </c>
      <c r="H194" s="72">
        <f t="shared" si="38"/>
        <v>5.149959713562711E-4</v>
      </c>
      <c r="I194" s="72">
        <f t="shared" si="39"/>
        <v>-1.4332503120323383</v>
      </c>
      <c r="J194" s="72"/>
      <c r="K194" s="72"/>
      <c r="L194" s="72"/>
      <c r="M194" s="72">
        <f t="shared" si="40"/>
        <v>21.81818181818182</v>
      </c>
      <c r="N194" s="72" t="str">
        <f t="shared" si="41"/>
        <v>1+0.605884536025941j</v>
      </c>
      <c r="O194" s="72" t="str">
        <f t="shared" si="42"/>
        <v>0.954574851324735+0.0750414337411371j</v>
      </c>
      <c r="P194" s="72" t="str">
        <f t="shared" si="55"/>
        <v>23.7980225216804+11.9775429048239j</v>
      </c>
      <c r="Q194" s="72"/>
      <c r="R194" s="72"/>
      <c r="S194" s="72"/>
      <c r="T194" s="72">
        <f t="shared" si="43"/>
        <v>24</v>
      </c>
      <c r="U194" s="72" t="str">
        <f t="shared" si="44"/>
        <v>1+0.000550303847435005j</v>
      </c>
      <c r="V194" s="72" t="str">
        <f t="shared" si="45"/>
        <v>0.954574851324735+0.0750414337411371j</v>
      </c>
      <c r="W194" s="72" t="str">
        <f t="shared" si="56"/>
        <v>24.9887422953636-1.95058957850127j</v>
      </c>
      <c r="X194" s="72"/>
      <c r="Y194" s="72"/>
      <c r="Z194" s="72"/>
      <c r="AA194" s="72" t="str">
        <f t="shared" si="46"/>
        <v>1.99999999959999-7.99558284045469j</v>
      </c>
      <c r="AB194" s="72">
        <f t="shared" si="47"/>
        <v>18.32057426706972</v>
      </c>
      <c r="AC194" s="72">
        <f t="shared" si="48"/>
        <v>-75.956308999895995</v>
      </c>
      <c r="AD194" s="72"/>
      <c r="AE194" s="72" t="str">
        <f t="shared" si="49"/>
        <v>62500-0.0000977102001837725j</v>
      </c>
      <c r="AF194" s="72" t="str">
        <f t="shared" si="50"/>
        <v>0.242424242424242+2.8711904553542E-10j</v>
      </c>
      <c r="AG194" s="72">
        <f t="shared" si="57"/>
        <v>-12.308479057718891</v>
      </c>
      <c r="AH194" s="72">
        <f t="shared" si="58"/>
        <v>6.7859176798891911E-8</v>
      </c>
      <c r="AI194" s="72"/>
      <c r="AJ194" s="72"/>
      <c r="AK194" s="72"/>
      <c r="AL194" s="72" t="str">
        <f t="shared" si="51"/>
        <v>1.65328548365729+0.780899409038701j</v>
      </c>
      <c r="AM194" s="72">
        <f t="shared" si="59"/>
        <v>5.2415674333217241</v>
      </c>
      <c r="AN194" s="72">
        <f t="shared" si="60"/>
        <v>25.282858455774001</v>
      </c>
      <c r="AO194" s="72"/>
      <c r="AP194" s="72"/>
      <c r="AQ194" s="72"/>
      <c r="AR194" s="72" t="str">
        <f t="shared" si="52"/>
        <v>9.53302018100246-56.4806592328553j</v>
      </c>
      <c r="AS194" s="72">
        <f t="shared" si="61"/>
        <v>35.159987305876129</v>
      </c>
      <c r="AT194" s="72">
        <f t="shared" si="62"/>
        <v>-80.419694223646459</v>
      </c>
      <c r="AU194" s="72"/>
      <c r="AV194" s="72"/>
      <c r="AW194" s="72"/>
      <c r="AX194" s="72" t="str">
        <f t="shared" si="63"/>
        <v>-2.45915802273055-20.5632995477615j</v>
      </c>
      <c r="AY194" s="72">
        <f t="shared" si="64"/>
        <v>26.323527517771133</v>
      </c>
      <c r="AZ194" s="72">
        <f t="shared" si="65"/>
        <v>-96.819595346050775</v>
      </c>
      <c r="BA194" s="72">
        <f t="shared" si="53"/>
        <v>83.180404653949225</v>
      </c>
      <c r="BB194" s="72">
        <f t="shared" si="66"/>
        <v>-26.323527517771133</v>
      </c>
      <c r="BC194" s="72">
        <f t="shared" si="67"/>
        <v>-83.180404653949225</v>
      </c>
      <c r="BD194" s="72"/>
      <c r="BE194" s="72"/>
      <c r="BF194" s="56"/>
    </row>
    <row r="195" spans="2:58" s="42" customFormat="1" hidden="1" x14ac:dyDescent="0.3">
      <c r="B195" s="55">
        <v>81</v>
      </c>
      <c r="C195" s="72">
        <f t="shared" si="34"/>
        <v>4168.6938347033556</v>
      </c>
      <c r="D195" s="72" t="str">
        <f t="shared" si="54"/>
        <v>26192.6758523383j</v>
      </c>
      <c r="E195" s="72">
        <f t="shared" si="35"/>
        <v>0.99972195186740009</v>
      </c>
      <c r="F195" s="72" t="str">
        <f t="shared" si="36"/>
        <v>-0.0261926758523383j</v>
      </c>
      <c r="G195" s="72" t="str">
        <f t="shared" si="37"/>
        <v>0.9997219518674-0.0261926758523383j</v>
      </c>
      <c r="H195" s="72">
        <f t="shared" si="38"/>
        <v>5.6470816278016145E-4</v>
      </c>
      <c r="I195" s="72">
        <f t="shared" si="39"/>
        <v>-1.5008038316011556</v>
      </c>
      <c r="J195" s="72"/>
      <c r="K195" s="72"/>
      <c r="L195" s="72"/>
      <c r="M195" s="72">
        <f t="shared" si="40"/>
        <v>21.81818181818182</v>
      </c>
      <c r="N195" s="72" t="str">
        <f t="shared" si="41"/>
        <v>1+0.634438994495338j</v>
      </c>
      <c r="O195" s="72" t="str">
        <f t="shared" si="42"/>
        <v>0.950192314921009+0.0785780275570149j</v>
      </c>
      <c r="P195" s="72" t="str">
        <f t="shared" si="55"/>
        <v>24.0024323873066+12.5829701557548j</v>
      </c>
      <c r="Q195" s="72"/>
      <c r="R195" s="72"/>
      <c r="S195" s="72"/>
      <c r="T195" s="72">
        <f t="shared" si="43"/>
        <v>24</v>
      </c>
      <c r="U195" s="72" t="str">
        <f t="shared" si="44"/>
        <v>1+0.000576238868751442j</v>
      </c>
      <c r="V195" s="72" t="str">
        <f t="shared" si="45"/>
        <v>0.950192314921009+0.0785780275570149j</v>
      </c>
      <c r="W195" s="72" t="str">
        <f t="shared" si="56"/>
        <v>25.0876790158829-2.0601204297935j</v>
      </c>
      <c r="X195" s="72"/>
      <c r="Y195" s="72"/>
      <c r="Z195" s="72"/>
      <c r="AA195" s="72" t="str">
        <f t="shared" si="46"/>
        <v>1.9999999996-7.63572233355903j</v>
      </c>
      <c r="AB195" s="72">
        <f t="shared" si="47"/>
        <v>17.945177111909899</v>
      </c>
      <c r="AC195" s="72">
        <f t="shared" si="48"/>
        <v>-75.322427457753477</v>
      </c>
      <c r="AD195" s="72"/>
      <c r="AE195" s="72" t="str">
        <f t="shared" si="49"/>
        <v>62500-0.000102315140048196j</v>
      </c>
      <c r="AF195" s="72" t="str">
        <f t="shared" si="50"/>
        <v>0.242424242424242+3.00650549269263E-10j</v>
      </c>
      <c r="AG195" s="72">
        <f t="shared" si="57"/>
        <v>-12.308479057718891</v>
      </c>
      <c r="AH195" s="72">
        <f t="shared" si="58"/>
        <v>7.1057281273352632E-8</v>
      </c>
      <c r="AI195" s="72"/>
      <c r="AJ195" s="72"/>
      <c r="AK195" s="72"/>
      <c r="AL195" s="72" t="str">
        <f t="shared" si="51"/>
        <v>1.66932647220996+0.820122521339176j</v>
      </c>
      <c r="AM195" s="72">
        <f t="shared" si="59"/>
        <v>5.3898217820851091</v>
      </c>
      <c r="AN195" s="72">
        <f t="shared" si="60"/>
        <v>26.164400545746904</v>
      </c>
      <c r="AO195" s="72"/>
      <c r="AP195" s="72"/>
      <c r="AQ195" s="72"/>
      <c r="AR195" s="72" t="str">
        <f t="shared" si="52"/>
        <v>9.55061769099039-54.257501355735j</v>
      </c>
      <c r="AS195" s="72">
        <f t="shared" si="61"/>
        <v>34.821716813586534</v>
      </c>
      <c r="AT195" s="72">
        <f t="shared" si="62"/>
        <v>-80.016841776649144</v>
      </c>
      <c r="AU195" s="72"/>
      <c r="AV195" s="72"/>
      <c r="AW195" s="72"/>
      <c r="AX195" s="72" t="str">
        <f t="shared" si="63"/>
        <v>-2.43707543975191-19.5775231862614j</v>
      </c>
      <c r="AY195" s="72">
        <f t="shared" si="64"/>
        <v>25.901937544537972</v>
      </c>
      <c r="AZ195" s="72">
        <f t="shared" si="65"/>
        <v>-97.095867380517703</v>
      </c>
      <c r="BA195" s="72">
        <f t="shared" si="53"/>
        <v>82.904132619482297</v>
      </c>
      <c r="BB195" s="72">
        <f t="shared" si="66"/>
        <v>-25.901937544537972</v>
      </c>
      <c r="BC195" s="72">
        <f t="shared" si="67"/>
        <v>-82.904132619482297</v>
      </c>
      <c r="BD195" s="72"/>
      <c r="BE195" s="72"/>
      <c r="BF195" s="56"/>
    </row>
    <row r="196" spans="2:58" s="42" customFormat="1" hidden="1" x14ac:dyDescent="0.3">
      <c r="B196" s="55">
        <v>82</v>
      </c>
      <c r="C196" s="72">
        <f t="shared" si="34"/>
        <v>4365.1583224016631</v>
      </c>
      <c r="D196" s="72" t="str">
        <f t="shared" si="54"/>
        <v>27427.0986348268j</v>
      </c>
      <c r="E196" s="72">
        <f t="shared" si="35"/>
        <v>0.99969512628512591</v>
      </c>
      <c r="F196" s="72" t="str">
        <f t="shared" si="36"/>
        <v>-0.0274270986348268j</v>
      </c>
      <c r="G196" s="72" t="str">
        <f t="shared" si="37"/>
        <v>0.999695126285126-0.0274270986348268j</v>
      </c>
      <c r="H196" s="72">
        <f t="shared" si="38"/>
        <v>6.1922181736168765E-4</v>
      </c>
      <c r="I196" s="72">
        <f t="shared" si="39"/>
        <v>-1.5715420149021393</v>
      </c>
      <c r="J196" s="72"/>
      <c r="K196" s="72"/>
      <c r="L196" s="72"/>
      <c r="M196" s="72">
        <f t="shared" si="40"/>
        <v>21.81818181818182</v>
      </c>
      <c r="N196" s="72" t="str">
        <f t="shared" si="41"/>
        <v>1+0.664339183132775j</v>
      </c>
      <c r="O196" s="72" t="str">
        <f t="shared" si="42"/>
        <v>0.94538695931052+0.0822812959044804j</v>
      </c>
      <c r="P196" s="72" t="str">
        <f t="shared" si="55"/>
        <v>24.2294478342057+13.2232019878949j</v>
      </c>
      <c r="Q196" s="72"/>
      <c r="R196" s="72"/>
      <c r="S196" s="72"/>
      <c r="T196" s="72">
        <f t="shared" si="43"/>
        <v>24</v>
      </c>
      <c r="U196" s="72" t="str">
        <f t="shared" si="44"/>
        <v>1+0.00060339616996619j</v>
      </c>
      <c r="V196" s="72" t="str">
        <f t="shared" si="45"/>
        <v>0.94538695931052+0.0822812959044804j</v>
      </c>
      <c r="W196" s="72" t="str">
        <f t="shared" si="56"/>
        <v>25.1968966779086-2.17768161817242j</v>
      </c>
      <c r="X196" s="72"/>
      <c r="Y196" s="72"/>
      <c r="Z196" s="72"/>
      <c r="AA196" s="72" t="str">
        <f t="shared" si="46"/>
        <v>1.9999999996-7.29205821747203j</v>
      </c>
      <c r="AB196" s="72">
        <f t="shared" si="47"/>
        <v>17.571994360251665</v>
      </c>
      <c r="AC196" s="72">
        <f t="shared" si="48"/>
        <v>-74.662588669660352</v>
      </c>
      <c r="AD196" s="72"/>
      <c r="AE196" s="72" t="str">
        <f t="shared" si="49"/>
        <v>62500-0.000107137104042292j</v>
      </c>
      <c r="AF196" s="72" t="str">
        <f t="shared" si="50"/>
        <v>0.242424242424242+3.14819773127029E-10j</v>
      </c>
      <c r="AG196" s="72">
        <f t="shared" si="57"/>
        <v>-12.308479057718891</v>
      </c>
      <c r="AH196" s="72">
        <f t="shared" si="58"/>
        <v>7.4406107768210155E-8</v>
      </c>
      <c r="AI196" s="72"/>
      <c r="AJ196" s="72"/>
      <c r="AK196" s="72"/>
      <c r="AL196" s="72" t="str">
        <f t="shared" si="51"/>
        <v>1.68712743783954+0.861561286491979j</v>
      </c>
      <c r="AM196" s="72">
        <f t="shared" si="59"/>
        <v>5.5493556232550487</v>
      </c>
      <c r="AN196" s="72">
        <f t="shared" si="60"/>
        <v>27.051927756916584</v>
      </c>
      <c r="AO196" s="72"/>
      <c r="AP196" s="72"/>
      <c r="AQ196" s="72"/>
      <c r="AR196" s="72" t="str">
        <f t="shared" si="52"/>
        <v>9.56979436146061-52.152948366368j</v>
      </c>
      <c r="AS196" s="72">
        <f t="shared" si="61"/>
        <v>34.48939785077868</v>
      </c>
      <c r="AT196" s="72">
        <f t="shared" si="62"/>
        <v>-79.602192417243728</v>
      </c>
      <c r="AU196" s="72"/>
      <c r="AV196" s="72"/>
      <c r="AW196" s="72"/>
      <c r="AX196" s="72" t="str">
        <f t="shared" si="63"/>
        <v>-2.41339255859517-18.6346438444445j</v>
      </c>
      <c r="AY196" s="72">
        <f t="shared" si="64"/>
        <v>25.478662480317059</v>
      </c>
      <c r="AZ196" s="72">
        <f t="shared" si="65"/>
        <v>-97.379362028607233</v>
      </c>
      <c r="BA196" s="72">
        <f t="shared" si="53"/>
        <v>82.620637971392767</v>
      </c>
      <c r="BB196" s="72">
        <f t="shared" si="66"/>
        <v>-25.478662480317059</v>
      </c>
      <c r="BC196" s="72">
        <f t="shared" si="67"/>
        <v>-82.620637971392767</v>
      </c>
      <c r="BD196" s="72"/>
      <c r="BE196" s="72"/>
      <c r="BF196" s="56"/>
    </row>
    <row r="197" spans="2:58" s="42" customFormat="1" hidden="1" x14ac:dyDescent="0.3">
      <c r="B197" s="55">
        <v>83</v>
      </c>
      <c r="C197" s="72">
        <f t="shared" si="34"/>
        <v>4570.8818961487532</v>
      </c>
      <c r="D197" s="72" t="str">
        <f t="shared" si="54"/>
        <v>28719.697970735j</v>
      </c>
      <c r="E197" s="72">
        <f t="shared" si="35"/>
        <v>0.99966571261906334</v>
      </c>
      <c r="F197" s="72" t="str">
        <f t="shared" si="36"/>
        <v>-0.028719697970735j</v>
      </c>
      <c r="G197" s="72" t="str">
        <f t="shared" si="37"/>
        <v>0.999665712619063-0.028719697970735j</v>
      </c>
      <c r="H197" s="72">
        <f t="shared" si="38"/>
        <v>6.7900124751416068E-4</v>
      </c>
      <c r="I197" s="72">
        <f t="shared" si="39"/>
        <v>-1.6456150932583495</v>
      </c>
      <c r="J197" s="72"/>
      <c r="K197" s="72"/>
      <c r="L197" s="72"/>
      <c r="M197" s="72">
        <f t="shared" si="40"/>
        <v>21.81818181818182</v>
      </c>
      <c r="N197" s="72" t="str">
        <f t="shared" si="41"/>
        <v>1+0.695648524247143j</v>
      </c>
      <c r="O197" s="72" t="str">
        <f t="shared" si="42"/>
        <v>0.940117991658905+0.086159093912205j</v>
      </c>
      <c r="P197" s="72" t="str">
        <f t="shared" si="55"/>
        <v>24.4818921686605+13.900859735708j</v>
      </c>
      <c r="Q197" s="72"/>
      <c r="R197" s="72"/>
      <c r="S197" s="72"/>
      <c r="T197" s="72">
        <f t="shared" si="43"/>
        <v>24</v>
      </c>
      <c r="U197" s="72" t="str">
        <f t="shared" si="44"/>
        <v>1+0.00063183335535617j</v>
      </c>
      <c r="V197" s="72" t="str">
        <f t="shared" si="45"/>
        <v>0.940117991658905+0.086159093912205j</v>
      </c>
      <c r="W197" s="72" t="str">
        <f t="shared" si="56"/>
        <v>25.317541811107-2.30414956550127j</v>
      </c>
      <c r="X197" s="72"/>
      <c r="Y197" s="72"/>
      <c r="Z197" s="72"/>
      <c r="AA197" s="72" t="str">
        <f t="shared" si="46"/>
        <v>1.9999999996-6.96386153452754j</v>
      </c>
      <c r="AB197" s="72">
        <f t="shared" si="47"/>
        <v>17.201209801530183</v>
      </c>
      <c r="AC197" s="72">
        <f t="shared" si="48"/>
        <v>-73.976094270393105</v>
      </c>
      <c r="AD197" s="72"/>
      <c r="AE197" s="72" t="str">
        <f t="shared" si="49"/>
        <v>62500-0.000112186320198184j</v>
      </c>
      <c r="AF197" s="72" t="str">
        <f t="shared" si="50"/>
        <v>0.242424242424242+3.29656771932221E-10j</v>
      </c>
      <c r="AG197" s="72">
        <f t="shared" si="57"/>
        <v>-12.308479057718891</v>
      </c>
      <c r="AH197" s="72">
        <f t="shared" si="58"/>
        <v>7.7912759593444998E-8</v>
      </c>
      <c r="AI197" s="72"/>
      <c r="AJ197" s="72"/>
      <c r="AK197" s="72"/>
      <c r="AL197" s="72" t="str">
        <f t="shared" si="51"/>
        <v>1.7069052792663+0.905376508422263j</v>
      </c>
      <c r="AM197" s="72">
        <f t="shared" si="59"/>
        <v>5.7208500939116815</v>
      </c>
      <c r="AN197" s="72">
        <f t="shared" si="60"/>
        <v>27.942368445922735</v>
      </c>
      <c r="AO197" s="72"/>
      <c r="AP197" s="72"/>
      <c r="AQ197" s="72"/>
      <c r="AR197" s="72" t="str">
        <f t="shared" si="52"/>
        <v>9.59067102307148-50.163115607557j</v>
      </c>
      <c r="AS197" s="72">
        <f t="shared" si="61"/>
        <v>34.163607279530254</v>
      </c>
      <c r="AT197" s="72">
        <f t="shared" si="62"/>
        <v>-79.176257513744218</v>
      </c>
      <c r="AU197" s="72"/>
      <c r="AV197" s="72"/>
      <c r="AW197" s="72"/>
      <c r="AX197" s="72" t="str">
        <f t="shared" si="63"/>
        <v>-2.38804052992504-17.7328110363777j</v>
      </c>
      <c r="AY197" s="72">
        <f t="shared" si="64"/>
        <v>25.053607294075441</v>
      </c>
      <c r="AZ197" s="72">
        <f t="shared" si="65"/>
        <v>-97.669759934475351</v>
      </c>
      <c r="BA197" s="72">
        <f t="shared" si="53"/>
        <v>82.330240065524649</v>
      </c>
      <c r="BB197" s="72">
        <f t="shared" si="66"/>
        <v>-25.053607294075441</v>
      </c>
      <c r="BC197" s="72">
        <f t="shared" si="67"/>
        <v>-82.330240065524649</v>
      </c>
      <c r="BD197" s="72"/>
      <c r="BE197" s="72"/>
      <c r="BF197" s="56"/>
    </row>
    <row r="198" spans="2:58" s="42" customFormat="1" hidden="1" x14ac:dyDescent="0.3">
      <c r="B198" s="55">
        <v>84</v>
      </c>
      <c r="C198" s="72">
        <f t="shared" si="34"/>
        <v>4786.3009232263857</v>
      </c>
      <c r="D198" s="72" t="str">
        <f t="shared" si="54"/>
        <v>30073.2156365561j</v>
      </c>
      <c r="E198" s="72">
        <f t="shared" si="35"/>
        <v>0.99963346117555718</v>
      </c>
      <c r="F198" s="72" t="str">
        <f t="shared" si="36"/>
        <v>-0.0300732156365561j</v>
      </c>
      <c r="G198" s="72" t="str">
        <f t="shared" si="37"/>
        <v>0.999633461175557-0.0300732156365561j</v>
      </c>
      <c r="H198" s="72">
        <f t="shared" si="38"/>
        <v>7.4455577923736934E-4</v>
      </c>
      <c r="I198" s="72">
        <f t="shared" si="39"/>
        <v>-1.7231803992889823</v>
      </c>
      <c r="J198" s="72"/>
      <c r="K198" s="72"/>
      <c r="L198" s="72"/>
      <c r="M198" s="72">
        <f t="shared" si="40"/>
        <v>21.81818181818182</v>
      </c>
      <c r="N198" s="72" t="str">
        <f t="shared" si="41"/>
        <v>1+0.728433429148662j</v>
      </c>
      <c r="O198" s="72" t="str">
        <f t="shared" si="42"/>
        <v>0.934340683512725+0.0902196469096683j</v>
      </c>
      <c r="P198" s="72" t="str">
        <f t="shared" si="55"/>
        <v>24.7630113716937+14.6188463140456j</v>
      </c>
      <c r="Q198" s="72"/>
      <c r="R198" s="72"/>
      <c r="S198" s="72"/>
      <c r="T198" s="72">
        <f t="shared" si="43"/>
        <v>24</v>
      </c>
      <c r="U198" s="72" t="str">
        <f t="shared" si="44"/>
        <v>1+0.000661610744004234j</v>
      </c>
      <c r="V198" s="72" t="str">
        <f t="shared" si="45"/>
        <v>0.934340683512725+0.0902196469096683j</v>
      </c>
      <c r="W198" s="72" t="str">
        <f t="shared" si="56"/>
        <v>25.4509046185294-2.44053695894556j</v>
      </c>
      <c r="X198" s="72"/>
      <c r="Y198" s="72"/>
      <c r="Z198" s="72"/>
      <c r="AA198" s="72" t="str">
        <f t="shared" si="46"/>
        <v>1.9999999996-6.65043613555894j</v>
      </c>
      <c r="AB198" s="72">
        <f t="shared" si="47"/>
        <v>16.833019608674732</v>
      </c>
      <c r="AC198" s="72">
        <f t="shared" si="48"/>
        <v>-73.262277775241657</v>
      </c>
      <c r="AD198" s="72"/>
      <c r="AE198" s="72" t="str">
        <f t="shared" si="49"/>
        <v>62500-0.000117473498580297j</v>
      </c>
      <c r="AF198" s="72" t="str">
        <f t="shared" si="50"/>
        <v>0.242424242424242+3.45193016948531E-10j</v>
      </c>
      <c r="AG198" s="72">
        <f t="shared" si="57"/>
        <v>-12.308479057718891</v>
      </c>
      <c r="AH198" s="72">
        <f t="shared" si="58"/>
        <v>8.1584674827722377E-8</v>
      </c>
      <c r="AI198" s="72"/>
      <c r="AJ198" s="72"/>
      <c r="AK198" s="72"/>
      <c r="AL198" s="72" t="str">
        <f t="shared" si="51"/>
        <v>1.72890877447657+0.951745340327852j</v>
      </c>
      <c r="AM198" s="72">
        <f t="shared" si="59"/>
        <v>5.9050130081447438</v>
      </c>
      <c r="AN198" s="72">
        <f t="shared" si="60"/>
        <v>28.832301945492581</v>
      </c>
      <c r="AO198" s="72"/>
      <c r="AP198" s="72"/>
      <c r="AQ198" s="72"/>
      <c r="AR198" s="72" t="str">
        <f t="shared" si="52"/>
        <v>9.61337105394109-48.2844639415542j</v>
      </c>
      <c r="AS198" s="72">
        <f t="shared" si="61"/>
        <v>33.844979209209001</v>
      </c>
      <c r="AT198" s="72">
        <f t="shared" si="62"/>
        <v>-78.739733991021637</v>
      </c>
      <c r="AU198" s="72"/>
      <c r="AV198" s="72"/>
      <c r="AW198" s="72"/>
      <c r="AX198" s="72" t="str">
        <f t="shared" si="63"/>
        <v>-2.36095560429135-16.8702727907346j</v>
      </c>
      <c r="AY198" s="72">
        <f t="shared" si="64"/>
        <v>24.626677987431815</v>
      </c>
      <c r="AZ198" s="72">
        <f t="shared" si="65"/>
        <v>-97.966670504487212</v>
      </c>
      <c r="BA198" s="72">
        <f t="shared" si="53"/>
        <v>82.033329495512774</v>
      </c>
      <c r="BB198" s="72">
        <f t="shared" si="66"/>
        <v>-24.626677987431815</v>
      </c>
      <c r="BC198" s="72">
        <f t="shared" si="67"/>
        <v>-82.033329495512774</v>
      </c>
      <c r="BD198" s="72"/>
      <c r="BE198" s="72"/>
      <c r="BF198" s="56"/>
    </row>
    <row r="199" spans="2:58" s="42" customFormat="1" hidden="1" x14ac:dyDescent="0.3">
      <c r="B199" s="55">
        <v>85</v>
      </c>
      <c r="C199" s="72">
        <f t="shared" si="34"/>
        <v>5011.8723362727242</v>
      </c>
      <c r="D199" s="72" t="str">
        <f t="shared" si="54"/>
        <v>31490.5226247286j</v>
      </c>
      <c r="E199" s="72">
        <f t="shared" si="35"/>
        <v>0.99959809817095846</v>
      </c>
      <c r="F199" s="72" t="str">
        <f t="shared" si="36"/>
        <v>-0.0314905226247286j</v>
      </c>
      <c r="G199" s="72" t="str">
        <f t="shared" si="37"/>
        <v>0.999598098170958-0.0314905226247286j</v>
      </c>
      <c r="H199" s="72">
        <f t="shared" si="38"/>
        <v>8.1644413887654714E-4</v>
      </c>
      <c r="I199" s="72">
        <f t="shared" si="39"/>
        <v>-1.8044027047016264</v>
      </c>
      <c r="J199" s="72"/>
      <c r="K199" s="72"/>
      <c r="L199" s="72"/>
      <c r="M199" s="72">
        <f t="shared" si="40"/>
        <v>21.81818181818182</v>
      </c>
      <c r="N199" s="72" t="str">
        <f t="shared" si="41"/>
        <v>1+0.762763439016176j</v>
      </c>
      <c r="O199" s="72" t="str">
        <f t="shared" si="42"/>
        <v>0.928005991098038+0.0944715678741858j</v>
      </c>
      <c r="P199" s="72" t="str">
        <f t="shared" si="55"/>
        <v>25.0765525243859+15.380385794676j</v>
      </c>
      <c r="Q199" s="72"/>
      <c r="R199" s="72"/>
      <c r="S199" s="72"/>
      <c r="T199" s="72">
        <f t="shared" si="43"/>
        <v>24</v>
      </c>
      <c r="U199" s="72" t="str">
        <f t="shared" si="44"/>
        <v>1+0.000692791497744029j</v>
      </c>
      <c r="V199" s="72" t="str">
        <f t="shared" si="45"/>
        <v>0.928005991098038+0.0944715678741858j</v>
      </c>
      <c r="W199" s="72" t="str">
        <f t="shared" si="56"/>
        <v>25.5984400432951-2.58801968210986j</v>
      </c>
      <c r="X199" s="72"/>
      <c r="Y199" s="72"/>
      <c r="Z199" s="72"/>
      <c r="AA199" s="72" t="str">
        <f t="shared" si="46"/>
        <v>1.9999999996-6.35111720327336j</v>
      </c>
      <c r="AB199" s="72">
        <f t="shared" si="47"/>
        <v>16.467632646359263</v>
      </c>
      <c r="AC199" s="72">
        <f t="shared" si="48"/>
        <v>-72.520512780479095</v>
      </c>
      <c r="AD199" s="72"/>
      <c r="AE199" s="72" t="str">
        <f t="shared" si="49"/>
        <v>62500-0.000123009854002846j</v>
      </c>
      <c r="AF199" s="72" t="str">
        <f t="shared" si="50"/>
        <v>0.242424242424242+3.61461462634626E-10j</v>
      </c>
      <c r="AG199" s="72">
        <f t="shared" si="57"/>
        <v>-12.308479057718891</v>
      </c>
      <c r="AH199" s="72">
        <f t="shared" si="58"/>
        <v>8.5429642095557972E-8</v>
      </c>
      <c r="AI199" s="72"/>
      <c r="AJ199" s="72"/>
      <c r="AK199" s="72"/>
      <c r="AL199" s="72" t="str">
        <f t="shared" si="51"/>
        <v>1.75342437734983+1.0008634155045j</v>
      </c>
      <c r="AM199" s="72">
        <f t="shared" si="59"/>
        <v>6.1025810813453019</v>
      </c>
      <c r="AN199" s="72">
        <f t="shared" si="60"/>
        <v>29.717940978418145</v>
      </c>
      <c r="AO199" s="72"/>
      <c r="AP199" s="72"/>
      <c r="AQ199" s="72"/>
      <c r="AR199" s="72" t="str">
        <f t="shared" si="52"/>
        <v>9.63801774573733-46.513812123112j</v>
      </c>
      <c r="AS199" s="72">
        <f t="shared" si="61"/>
        <v>33.534211153770975</v>
      </c>
      <c r="AT199" s="72">
        <f t="shared" si="62"/>
        <v>-78.293538894129156</v>
      </c>
      <c r="AU199" s="72"/>
      <c r="AV199" s="72"/>
      <c r="AW199" s="72"/>
      <c r="AX199" s="72" t="str">
        <f t="shared" si="63"/>
        <v>-2.33208071014314-16.045371800205j</v>
      </c>
      <c r="AY199" s="72">
        <f t="shared" si="64"/>
        <v>24.197782899725606</v>
      </c>
      <c r="AZ199" s="72">
        <f t="shared" si="65"/>
        <v>-98.269627892064236</v>
      </c>
      <c r="BA199" s="72">
        <f t="shared" si="53"/>
        <v>81.730372107935764</v>
      </c>
      <c r="BB199" s="72">
        <f t="shared" si="66"/>
        <v>-24.197782899725606</v>
      </c>
      <c r="BC199" s="72">
        <f t="shared" si="67"/>
        <v>-81.730372107935764</v>
      </c>
      <c r="BD199" s="72"/>
      <c r="BE199" s="72"/>
      <c r="BF199" s="56"/>
    </row>
    <row r="200" spans="2:58" s="42" customFormat="1" hidden="1" x14ac:dyDescent="0.3">
      <c r="B200" s="55">
        <v>86</v>
      </c>
      <c r="C200" s="72">
        <f t="shared" si="34"/>
        <v>5248.0746024977288</v>
      </c>
      <c r="D200" s="72" t="str">
        <f t="shared" si="54"/>
        <v>32974.6252333961j</v>
      </c>
      <c r="E200" s="72">
        <f t="shared" si="35"/>
        <v>0.99955932340746589</v>
      </c>
      <c r="F200" s="72" t="str">
        <f t="shared" si="36"/>
        <v>-0.0329746252333961j</v>
      </c>
      <c r="G200" s="72" t="str">
        <f t="shared" si="37"/>
        <v>0.999559323407466-0.0329746252333961j</v>
      </c>
      <c r="H200" s="72">
        <f t="shared" si="38"/>
        <v>8.952792720762718E-4</v>
      </c>
      <c r="I200" s="72">
        <f t="shared" si="39"/>
        <v>-1.8894545744637139</v>
      </c>
      <c r="J200" s="72"/>
      <c r="K200" s="72"/>
      <c r="L200" s="72"/>
      <c r="M200" s="72">
        <f t="shared" si="40"/>
        <v>21.81818181818182</v>
      </c>
      <c r="N200" s="72" t="str">
        <f t="shared" si="41"/>
        <v>1+0.79871137240332j</v>
      </c>
      <c r="O200" s="72" t="str">
        <f t="shared" si="42"/>
        <v>0.92106013898606+0.0989238757001883j</v>
      </c>
      <c r="P200" s="72" t="str">
        <f t="shared" si="55"/>
        <v>25.426860096821+16.1890692741257j</v>
      </c>
      <c r="Q200" s="72"/>
      <c r="R200" s="72"/>
      <c r="S200" s="72"/>
      <c r="T200" s="72">
        <f t="shared" si="43"/>
        <v>24</v>
      </c>
      <c r="U200" s="72" t="str">
        <f t="shared" si="44"/>
        <v>1+0.000725441755134714j</v>
      </c>
      <c r="V200" s="72" t="str">
        <f t="shared" si="45"/>
        <v>0.92106013898606+0.0989238757001883j</v>
      </c>
      <c r="W200" s="72" t="str">
        <f t="shared" si="56"/>
        <v>25.7617924603838-2.74797013344655j</v>
      </c>
      <c r="X200" s="72"/>
      <c r="Y200" s="72"/>
      <c r="Z200" s="72"/>
      <c r="AA200" s="72" t="str">
        <f t="shared" si="46"/>
        <v>1.9999999996-6.06526984208506j</v>
      </c>
      <c r="AB200" s="72">
        <f t="shared" si="47"/>
        <v>16.105270682231566</v>
      </c>
      <c r="AC200" s="72">
        <f t="shared" si="48"/>
        <v>-71.750221943560078</v>
      </c>
      <c r="AD200" s="72"/>
      <c r="AE200" s="72" t="str">
        <f t="shared" si="49"/>
        <v>62500-0.000128807129817954j</v>
      </c>
      <c r="AF200" s="72" t="str">
        <f t="shared" si="50"/>
        <v>0.242424242424242+3.78496616544952E-10j</v>
      </c>
      <c r="AG200" s="72">
        <f t="shared" si="57"/>
        <v>-12.308479057718891</v>
      </c>
      <c r="AH200" s="72">
        <f t="shared" si="58"/>
        <v>8.9455817088030018E-8</v>
      </c>
      <c r="AI200" s="72"/>
      <c r="AJ200" s="72"/>
      <c r="AK200" s="72"/>
      <c r="AL200" s="72" t="str">
        <f t="shared" si="51"/>
        <v>1.7807833097817+1.05294727216002j</v>
      </c>
      <c r="AM200" s="72">
        <f t="shared" si="59"/>
        <v>6.3143231833775282</v>
      </c>
      <c r="AN200" s="72">
        <f t="shared" si="60"/>
        <v>30.595112113246934</v>
      </c>
      <c r="AO200" s="72"/>
      <c r="AP200" s="72"/>
      <c r="AQ200" s="72"/>
      <c r="AR200" s="72" t="str">
        <f t="shared" si="52"/>
        <v>9.66473041784103-44.8483543139225j</v>
      </c>
      <c r="AS200" s="72">
        <f t="shared" si="61"/>
        <v>33.232071001283551</v>
      </c>
      <c r="AT200" s="72">
        <f t="shared" si="62"/>
        <v>-77.838850294050644</v>
      </c>
      <c r="AU200" s="72"/>
      <c r="AV200" s="72"/>
      <c r="AW200" s="72"/>
      <c r="AX200" s="72" t="str">
        <f t="shared" si="63"/>
        <v>-2.30136715256967-15.2565415288385j</v>
      </c>
      <c r="AY200" s="72">
        <f t="shared" si="64"/>
        <v>23.766834194956807</v>
      </c>
      <c r="AZ200" s="72">
        <f t="shared" si="65"/>
        <v>-98.578087802005925</v>
      </c>
      <c r="BA200" s="72">
        <f t="shared" si="53"/>
        <v>81.421912197994075</v>
      </c>
      <c r="BB200" s="72">
        <f t="shared" si="66"/>
        <v>-23.766834194956807</v>
      </c>
      <c r="BC200" s="72">
        <f t="shared" si="67"/>
        <v>-81.421912197994075</v>
      </c>
      <c r="BD200" s="72"/>
      <c r="BE200" s="72"/>
      <c r="BF200" s="56"/>
    </row>
    <row r="201" spans="2:58" s="42" customFormat="1" hidden="1" x14ac:dyDescent="0.3">
      <c r="B201" s="55">
        <v>87</v>
      </c>
      <c r="C201" s="72">
        <f t="shared" si="34"/>
        <v>5495.4087385762468</v>
      </c>
      <c r="D201" s="72" t="str">
        <f t="shared" si="54"/>
        <v>34528.6714431686j</v>
      </c>
      <c r="E201" s="72">
        <f t="shared" si="35"/>
        <v>0.99951680772473572</v>
      </c>
      <c r="F201" s="72" t="str">
        <f t="shared" si="36"/>
        <v>-0.0345286714431686j</v>
      </c>
      <c r="G201" s="72" t="str">
        <f t="shared" si="37"/>
        <v>0.999516807724736-0.0345286714431686j</v>
      </c>
      <c r="H201" s="72">
        <f t="shared" si="38"/>
        <v>9.8173363828139501E-4</v>
      </c>
      <c r="I201" s="72">
        <f t="shared" si="39"/>
        <v>-1.9785167381926201</v>
      </c>
      <c r="J201" s="72"/>
      <c r="K201" s="72"/>
      <c r="L201" s="72"/>
      <c r="M201" s="72">
        <f t="shared" si="40"/>
        <v>21.81818181818182</v>
      </c>
      <c r="N201" s="72" t="str">
        <f t="shared" si="41"/>
        <v>1+0.83635347969643j</v>
      </c>
      <c r="O201" s="72" t="str">
        <f t="shared" si="42"/>
        <v>0.913444163591641+0.103586014329506j</v>
      </c>
      <c r="P201" s="72" t="str">
        <f t="shared" si="55"/>
        <v>25.8189949490808+17.0489079948612j</v>
      </c>
      <c r="Q201" s="72"/>
      <c r="R201" s="72"/>
      <c r="S201" s="72"/>
      <c r="T201" s="72">
        <f t="shared" si="43"/>
        <v>24</v>
      </c>
      <c r="U201" s="72" t="str">
        <f t="shared" si="44"/>
        <v>1+0.000759630771749709j</v>
      </c>
      <c r="V201" s="72" t="str">
        <f t="shared" si="45"/>
        <v>0.913444163591641+0.103586014329506j</v>
      </c>
      <c r="W201" s="72" t="str">
        <f t="shared" si="56"/>
        <v>25.9428246890834-2.9219987141573j</v>
      </c>
      <c r="X201" s="72"/>
      <c r="Y201" s="72"/>
      <c r="Z201" s="72"/>
      <c r="AA201" s="72" t="str">
        <f t="shared" si="46"/>
        <v>1.99999999959999-5.79228773141672j</v>
      </c>
      <c r="AB201" s="72">
        <f t="shared" si="47"/>
        <v>15.746168479198078</v>
      </c>
      <c r="AC201" s="72">
        <f t="shared" si="48"/>
        <v>-70.950886730662404</v>
      </c>
      <c r="AD201" s="72"/>
      <c r="AE201" s="72" t="str">
        <f t="shared" si="49"/>
        <v>62500-0.000134877622824877j</v>
      </c>
      <c r="AF201" s="72" t="str">
        <f t="shared" si="50"/>
        <v>0.242424242424242+3.96334612524891E-10j</v>
      </c>
      <c r="AG201" s="72">
        <f t="shared" si="57"/>
        <v>-12.308479057718891</v>
      </c>
      <c r="AH201" s="72">
        <f t="shared" si="58"/>
        <v>9.3671739862095072E-8</v>
      </c>
      <c r="AI201" s="72"/>
      <c r="AJ201" s="72"/>
      <c r="AK201" s="72"/>
      <c r="AL201" s="72" t="str">
        <f t="shared" si="51"/>
        <v>1.81137029480992+1.10823710010551j</v>
      </c>
      <c r="AM201" s="72">
        <f t="shared" si="59"/>
        <v>6.5410448875484946</v>
      </c>
      <c r="AN201" s="72">
        <f t="shared" si="60"/>
        <v>31.459232812244242</v>
      </c>
      <c r="AO201" s="72"/>
      <c r="AP201" s="72"/>
      <c r="AQ201" s="72"/>
      <c r="AR201" s="72" t="str">
        <f t="shared" si="52"/>
        <v>9.69361877957689-43.2856838846662j</v>
      </c>
      <c r="AS201" s="72">
        <f t="shared" si="61"/>
        <v>32.939404942960515</v>
      </c>
      <c r="AT201" s="72">
        <f t="shared" si="62"/>
        <v>-77.37715591741312</v>
      </c>
      <c r="AU201" s="72"/>
      <c r="AV201" s="72"/>
      <c r="AW201" s="72"/>
      <c r="AX201" s="72" t="str">
        <f t="shared" si="63"/>
        <v>-2.26877640501527-14.5023022317808j</v>
      </c>
      <c r="AY201" s="72">
        <f t="shared" si="64"/>
        <v>23.333749526962123</v>
      </c>
      <c r="AZ201" s="72">
        <f t="shared" si="65"/>
        <v>-98.891425370028458</v>
      </c>
      <c r="BA201" s="72">
        <f t="shared" si="53"/>
        <v>81.108574629971542</v>
      </c>
      <c r="BB201" s="72">
        <f t="shared" si="66"/>
        <v>-23.333749526962123</v>
      </c>
      <c r="BC201" s="72">
        <f t="shared" si="67"/>
        <v>-81.108574629971542</v>
      </c>
      <c r="BD201" s="72"/>
      <c r="BE201" s="72"/>
      <c r="BF201" s="56"/>
    </row>
    <row r="202" spans="2:58" s="42" customFormat="1" hidden="1" x14ac:dyDescent="0.3">
      <c r="B202" s="55">
        <v>88</v>
      </c>
      <c r="C202" s="72">
        <f t="shared" si="34"/>
        <v>5754.3993733715697</v>
      </c>
      <c r="D202" s="72" t="str">
        <f t="shared" si="54"/>
        <v>36155.9575944117j</v>
      </c>
      <c r="E202" s="72">
        <f t="shared" si="35"/>
        <v>0.99947019020562788</v>
      </c>
      <c r="F202" s="72" t="str">
        <f t="shared" si="36"/>
        <v>-0.0361559575944117j</v>
      </c>
      <c r="G202" s="72" t="str">
        <f t="shared" si="37"/>
        <v>0.999470190205628-0.0361559575944117j</v>
      </c>
      <c r="H202" s="72">
        <f t="shared" si="38"/>
        <v>1.0765450289144161E-3</v>
      </c>
      <c r="I202" s="72">
        <f t="shared" si="39"/>
        <v>-2.0717784796531742</v>
      </c>
      <c r="J202" s="72"/>
      <c r="K202" s="72"/>
      <c r="L202" s="72"/>
      <c r="M202" s="72">
        <f t="shared" si="40"/>
        <v>21.81818181818182</v>
      </c>
      <c r="N202" s="72" t="str">
        <f t="shared" si="41"/>
        <v>1+0.87576960485184j</v>
      </c>
      <c r="O202" s="72" t="str">
        <f t="shared" si="42"/>
        <v>0.905093412629298+0.108467872783235j</v>
      </c>
      <c r="P202" s="72" t="str">
        <f t="shared" si="55"/>
        <v>26.2588824215241+17.9643947516236j</v>
      </c>
      <c r="Q202" s="72"/>
      <c r="R202" s="72"/>
      <c r="S202" s="72"/>
      <c r="T202" s="72">
        <f t="shared" si="43"/>
        <v>24</v>
      </c>
      <c r="U202" s="72" t="str">
        <f t="shared" si="44"/>
        <v>1+0.000795431067077057j</v>
      </c>
      <c r="V202" s="72" t="str">
        <f t="shared" si="45"/>
        <v>0.905093412629298+0.108467872783235j</v>
      </c>
      <c r="W202" s="72" t="str">
        <f t="shared" si="56"/>
        <v>26.1436521531866-3.11200584484284j</v>
      </c>
      <c r="X202" s="72"/>
      <c r="Y202" s="72"/>
      <c r="Z202" s="72"/>
      <c r="AA202" s="72" t="str">
        <f t="shared" si="46"/>
        <v>1.9999999996-5.53159183961225j</v>
      </c>
      <c r="AB202" s="72">
        <f t="shared" si="47"/>
        <v>15.390573745038438</v>
      </c>
      <c r="AC202" s="72">
        <f t="shared" si="48"/>
        <v>-70.122057897323131</v>
      </c>
      <c r="AD202" s="72"/>
      <c r="AE202" s="72" t="str">
        <f t="shared" si="49"/>
        <v>62500-0.000141234209353171j</v>
      </c>
      <c r="AF202" s="72" t="str">
        <f t="shared" si="50"/>
        <v>0.242424242424242+4.15013287355507E-10j</v>
      </c>
      <c r="AG202" s="72">
        <f t="shared" si="57"/>
        <v>-12.308479057718891</v>
      </c>
      <c r="AH202" s="72">
        <f t="shared" si="58"/>
        <v>9.808635295519768E-8</v>
      </c>
      <c r="AI202" s="72"/>
      <c r="AJ202" s="72"/>
      <c r="AK202" s="72"/>
      <c r="AL202" s="72" t="str">
        <f t="shared" si="51"/>
        <v>1.84563438333738+1.16699982975171j</v>
      </c>
      <c r="AM202" s="72">
        <f t="shared" si="59"/>
        <v>6.7835946188409064</v>
      </c>
      <c r="AN202" s="72">
        <f t="shared" si="60"/>
        <v>32.305283080568422</v>
      </c>
      <c r="AO202" s="72"/>
      <c r="AP202" s="72"/>
      <c r="AQ202" s="72"/>
      <c r="AR202" s="72" t="str">
        <f t="shared" si="52"/>
        <v>9.72477483407764-41.8238249851555j</v>
      </c>
      <c r="AS202" s="72">
        <f t="shared" si="61"/>
        <v>32.657146543459575</v>
      </c>
      <c r="AT202" s="72">
        <f t="shared" si="62"/>
        <v>-76.910311269793624</v>
      </c>
      <c r="AU202" s="72"/>
      <c r="AV202" s="72"/>
      <c r="AW202" s="72"/>
      <c r="AX202" s="72" t="str">
        <f t="shared" si="63"/>
        <v>-2.23428195641805-13.78125684453j</v>
      </c>
      <c r="AY202" s="72">
        <f t="shared" si="64"/>
        <v>22.89845387183497</v>
      </c>
      <c r="AZ202" s="72">
        <f t="shared" si="65"/>
        <v>-99.208934392554923</v>
      </c>
      <c r="BA202" s="72">
        <f t="shared" si="53"/>
        <v>80.791065607445077</v>
      </c>
      <c r="BB202" s="72">
        <f t="shared" si="66"/>
        <v>-22.89845387183497</v>
      </c>
      <c r="BC202" s="72">
        <f t="shared" si="67"/>
        <v>-80.791065607445077</v>
      </c>
      <c r="BD202" s="72"/>
      <c r="BE202" s="72"/>
      <c r="BF202" s="56"/>
    </row>
    <row r="203" spans="2:58" s="42" customFormat="1" hidden="1" x14ac:dyDescent="0.3">
      <c r="B203" s="55">
        <v>89</v>
      </c>
      <c r="C203" s="72">
        <f t="shared" si="34"/>
        <v>6025.5958607435823</v>
      </c>
      <c r="D203" s="72" t="str">
        <f t="shared" si="54"/>
        <v>37859.9353792262j</v>
      </c>
      <c r="E203" s="72">
        <f t="shared" si="35"/>
        <v>0.99941907511236783</v>
      </c>
      <c r="F203" s="72" t="str">
        <f t="shared" si="36"/>
        <v>-0.0378599353792262j</v>
      </c>
      <c r="G203" s="72" t="str">
        <f t="shared" si="37"/>
        <v>0.999419075112368-0.0378599353792262j</v>
      </c>
      <c r="H203" s="72">
        <f t="shared" si="38"/>
        <v>1.1805229622985345E-3</v>
      </c>
      <c r="I203" s="72">
        <f t="shared" si="39"/>
        <v>-2.1694380453044797</v>
      </c>
      <c r="J203" s="72"/>
      <c r="K203" s="72"/>
      <c r="L203" s="72"/>
      <c r="M203" s="72">
        <f t="shared" si="40"/>
        <v>21.81818181818182</v>
      </c>
      <c r="N203" s="72" t="str">
        <f t="shared" si="41"/>
        <v>1+0.917043354755617j</v>
      </c>
      <c r="O203" s="72" t="str">
        <f t="shared" si="42"/>
        <v>0.895936996277668+0.113579806137679j</v>
      </c>
      <c r="P203" s="72" t="str">
        <f t="shared" si="55"/>
        <v>26.7534979710257+18.9405746237321j</v>
      </c>
      <c r="Q203" s="72"/>
      <c r="R203" s="72"/>
      <c r="S203" s="72"/>
      <c r="T203" s="72">
        <f t="shared" si="43"/>
        <v>24</v>
      </c>
      <c r="U203" s="72" t="str">
        <f t="shared" si="44"/>
        <v>1+0.000832918578342976j</v>
      </c>
      <c r="V203" s="72" t="str">
        <f t="shared" si="45"/>
        <v>0.895936996277668+0.113579806137679j</v>
      </c>
      <c r="W203" s="72" t="str">
        <f t="shared" si="56"/>
        <v>26.3666831624232-3.3202476608963j</v>
      </c>
      <c r="X203" s="72"/>
      <c r="Y203" s="72"/>
      <c r="Z203" s="72"/>
      <c r="AA203" s="72" t="str">
        <f t="shared" si="46"/>
        <v>1.99999999959999-5.28262919573303j</v>
      </c>
      <c r="AB203" s="72">
        <f t="shared" si="47"/>
        <v>15.038746914183152</v>
      </c>
      <c r="AC203" s="72">
        <f t="shared" si="48"/>
        <v>-69.26336664175173</v>
      </c>
      <c r="AD203" s="72"/>
      <c r="AE203" s="72" t="str">
        <f t="shared" si="49"/>
        <v>62500-0.000147890372575102j</v>
      </c>
      <c r="AF203" s="72" t="str">
        <f t="shared" si="50"/>
        <v>0.242424242424242+4.34572261010401E-10j</v>
      </c>
      <c r="AG203" s="72">
        <f t="shared" si="57"/>
        <v>-12.308479057718891</v>
      </c>
      <c r="AH203" s="72">
        <f t="shared" si="58"/>
        <v>1.0270902035358377E-7</v>
      </c>
      <c r="AI203" s="72"/>
      <c r="AJ203" s="72"/>
      <c r="AK203" s="72"/>
      <c r="AL203" s="72" t="str">
        <f t="shared" si="51"/>
        <v>1.88410247201352+1.22953256770494j</v>
      </c>
      <c r="AM203" s="72">
        <f t="shared" si="59"/>
        <v>7.0428717451301628</v>
      </c>
      <c r="AN203" s="72">
        <f t="shared" si="60"/>
        <v>33.12776904210623</v>
      </c>
      <c r="AO203" s="72"/>
      <c r="AP203" s="72"/>
      <c r="AQ203" s="72"/>
      <c r="AR203" s="72" t="str">
        <f t="shared" si="52"/>
        <v>9.75826131848968-40.4612738048906j</v>
      </c>
      <c r="AS203" s="72">
        <f t="shared" si="61"/>
        <v>32.386327177382988</v>
      </c>
      <c r="AT203" s="72">
        <f t="shared" si="62"/>
        <v>-76.440609545028337</v>
      </c>
      <c r="AU203" s="72"/>
      <c r="AV203" s="72"/>
      <c r="AW203" s="72"/>
      <c r="AX203" s="72" t="str">
        <f t="shared" si="63"/>
        <v>-2.19787116605995-13.0920867039232j</v>
      </c>
      <c r="AY203" s="72">
        <f t="shared" si="64"/>
        <v>22.460881507890473</v>
      </c>
      <c r="AZ203" s="72">
        <f t="shared" si="65"/>
        <v>-99.529828192852392</v>
      </c>
      <c r="BA203" s="72">
        <f t="shared" si="53"/>
        <v>80.470171807147608</v>
      </c>
      <c r="BB203" s="72">
        <f t="shared" si="66"/>
        <v>-22.460881507890473</v>
      </c>
      <c r="BC203" s="72">
        <f t="shared" si="67"/>
        <v>-80.470171807147608</v>
      </c>
      <c r="BD203" s="72"/>
      <c r="BE203" s="72"/>
      <c r="BF203" s="56"/>
    </row>
    <row r="204" spans="2:58" s="42" customFormat="1" hidden="1" x14ac:dyDescent="0.3">
      <c r="B204" s="55">
        <v>90</v>
      </c>
      <c r="C204" s="72">
        <f t="shared" si="34"/>
        <v>6309.5734448019366</v>
      </c>
      <c r="D204" s="72" t="str">
        <f t="shared" si="54"/>
        <v>39644.21916295j</v>
      </c>
      <c r="E204" s="72">
        <f t="shared" si="35"/>
        <v>0.99936302852711445</v>
      </c>
      <c r="F204" s="72" t="str">
        <f t="shared" si="36"/>
        <v>-0.03964421916295j</v>
      </c>
      <c r="G204" s="72" t="str">
        <f t="shared" si="37"/>
        <v>0.999363028527114-0.03964421916295j</v>
      </c>
      <c r="H204" s="72">
        <f t="shared" si="38"/>
        <v>1.2945557140900768E-3</v>
      </c>
      <c r="I204" s="72">
        <f t="shared" si="39"/>
        <v>-2.2717030728952481</v>
      </c>
      <c r="J204" s="72"/>
      <c r="K204" s="72"/>
      <c r="L204" s="72"/>
      <c r="M204" s="72">
        <f t="shared" si="40"/>
        <v>21.81818181818182</v>
      </c>
      <c r="N204" s="72" t="str">
        <f t="shared" si="41"/>
        <v>1+0.960262276564975j</v>
      </c>
      <c r="O204" s="72" t="str">
        <f t="shared" si="42"/>
        <v>0.885897185393295+0.11893265748885j</v>
      </c>
      <c r="P204" s="72" t="str">
        <f t="shared" si="55"/>
        <v>27.3111016633569+19.9831259601591j</v>
      </c>
      <c r="Q204" s="72"/>
      <c r="R204" s="72"/>
      <c r="S204" s="72"/>
      <c r="T204" s="72">
        <f t="shared" si="43"/>
        <v>24</v>
      </c>
      <c r="U204" s="72" t="str">
        <f t="shared" si="44"/>
        <v>1+0.0008721728215849j</v>
      </c>
      <c r="V204" s="72" t="str">
        <f t="shared" si="45"/>
        <v>0.885897185393295+0.11893265748885j</v>
      </c>
      <c r="W204" s="72" t="str">
        <f t="shared" si="56"/>
        <v>26.6146664416193-3.54941963041351j</v>
      </c>
      <c r="X204" s="72"/>
      <c r="Y204" s="72"/>
      <c r="Z204" s="72"/>
      <c r="AA204" s="72" t="str">
        <f t="shared" si="46"/>
        <v>1.9999999996-5.04487171663243j</v>
      </c>
      <c r="AB204" s="72">
        <f t="shared" si="47"/>
        <v>14.69096073557996</v>
      </c>
      <c r="AC204" s="72">
        <f t="shared" si="48"/>
        <v>-68.374536339879938</v>
      </c>
      <c r="AD204" s="72"/>
      <c r="AE204" s="72" t="str">
        <f t="shared" si="49"/>
        <v>62500-0.000154860231105273j</v>
      </c>
      <c r="AF204" s="72" t="str">
        <f t="shared" si="50"/>
        <v>0.242424242424242+4.55053020695017E-10j</v>
      </c>
      <c r="AG204" s="72">
        <f t="shared" si="57"/>
        <v>-12.308479057718891</v>
      </c>
      <c r="AH204" s="72">
        <f t="shared" si="58"/>
        <v>1.0754954735457829E-7</v>
      </c>
      <c r="AI204" s="72"/>
      <c r="AJ204" s="72"/>
      <c r="AK204" s="72"/>
      <c r="AL204" s="72" t="str">
        <f t="shared" si="51"/>
        <v>1.92739630775131+1.29616635231297j</v>
      </c>
      <c r="AM204" s="72">
        <f t="shared" si="59"/>
        <v>7.3198370007378566</v>
      </c>
      <c r="AN204" s="72">
        <f t="shared" si="60"/>
        <v>33.920674896067517</v>
      </c>
      <c r="AO204" s="72"/>
      <c r="AP204" s="72"/>
      <c r="AQ204" s="72"/>
      <c r="AR204" s="72" t="str">
        <f t="shared" si="52"/>
        <v>9.79409523852307-39.197052034064j</v>
      </c>
      <c r="AS204" s="72">
        <f t="shared" si="61"/>
        <v>32.128088110844658</v>
      </c>
      <c r="AT204" s="72">
        <f t="shared" si="62"/>
        <v>-75.970866324712262</v>
      </c>
      <c r="AU204" s="72"/>
      <c r="AV204" s="72"/>
      <c r="AW204" s="72"/>
      <c r="AX204" s="72" t="str">
        <f t="shared" si="63"/>
        <v>-2.15954706848564-12.4335470709178j</v>
      </c>
      <c r="AY204" s="72">
        <f t="shared" si="64"/>
        <v>22.020978113592548</v>
      </c>
      <c r="AZ204" s="72">
        <f t="shared" si="65"/>
        <v>-99.853242409467981</v>
      </c>
      <c r="BA204" s="72">
        <f t="shared" si="53"/>
        <v>80.146757590532019</v>
      </c>
      <c r="BB204" s="72">
        <f t="shared" si="66"/>
        <v>-22.020978113592548</v>
      </c>
      <c r="BC204" s="72">
        <f t="shared" si="67"/>
        <v>-80.146757590532019</v>
      </c>
      <c r="BD204" s="72"/>
      <c r="BE204" s="72"/>
      <c r="BF204" s="56"/>
    </row>
    <row r="205" spans="2:58" s="42" customFormat="1" hidden="1" x14ac:dyDescent="0.3">
      <c r="B205" s="55">
        <v>91</v>
      </c>
      <c r="C205" s="72">
        <f t="shared" si="34"/>
        <v>6606.9344800759627</v>
      </c>
      <c r="D205" s="72" t="str">
        <f t="shared" si="54"/>
        <v>41512.5936507115j</v>
      </c>
      <c r="E205" s="72">
        <f t="shared" si="35"/>
        <v>0.99930157466841574</v>
      </c>
      <c r="F205" s="72" t="str">
        <f t="shared" si="36"/>
        <v>-0.0415125936507115j</v>
      </c>
      <c r="G205" s="72" t="str">
        <f t="shared" si="37"/>
        <v>0.999301574668416-0.0415125936507115j</v>
      </c>
      <c r="H205" s="72">
        <f t="shared" si="38"/>
        <v>1.4196180483111488E-3</v>
      </c>
      <c r="I205" s="72">
        <f t="shared" si="39"/>
        <v>-2.3787910411685487</v>
      </c>
      <c r="J205" s="72"/>
      <c r="K205" s="72"/>
      <c r="L205" s="72"/>
      <c r="M205" s="72">
        <f t="shared" si="40"/>
        <v>21.81818181818182</v>
      </c>
      <c r="N205" s="72" t="str">
        <f t="shared" si="41"/>
        <v>1+1.00551804340753j</v>
      </c>
      <c r="O205" s="72" t="str">
        <f t="shared" si="42"/>
        <v>0.87488875166518+0.124537780952134j</v>
      </c>
      <c r="P205" s="72" t="str">
        <f t="shared" si="55"/>
        <v>27.9415367837882+21.0984521974363j</v>
      </c>
      <c r="Q205" s="72"/>
      <c r="R205" s="72"/>
      <c r="S205" s="72"/>
      <c r="T205" s="72">
        <f t="shared" si="43"/>
        <v>24</v>
      </c>
      <c r="U205" s="72" t="str">
        <f t="shared" si="44"/>
        <v>1+0.000913277060315653j</v>
      </c>
      <c r="V205" s="72" t="str">
        <f t="shared" si="45"/>
        <v>0.87488875166518+0.124537780952134j</v>
      </c>
      <c r="W205" s="72" t="str">
        <f t="shared" si="56"/>
        <v>26.8907471742442-3.80276386620055j</v>
      </c>
      <c r="X205" s="72"/>
      <c r="Y205" s="72"/>
      <c r="Z205" s="72"/>
      <c r="AA205" s="72" t="str">
        <f t="shared" si="46"/>
        <v>1.9999999996-4.81781508682051j</v>
      </c>
      <c r="AB205" s="72">
        <f t="shared" si="47"/>
        <v>14.347499640388765</v>
      </c>
      <c r="AC205" s="72">
        <f t="shared" si="48"/>
        <v>-67.455394736553544</v>
      </c>
      <c r="AD205" s="72"/>
      <c r="AE205" s="72" t="str">
        <f t="shared" si="49"/>
        <v>62500-0.000162158568948092j</v>
      </c>
      <c r="AF205" s="72" t="str">
        <f t="shared" si="50"/>
        <v>0.242424242424242+4.76499008846551E-10j</v>
      </c>
      <c r="AG205" s="72">
        <f t="shared" si="57"/>
        <v>-12.308479057718891</v>
      </c>
      <c r="AH205" s="72">
        <f t="shared" si="58"/>
        <v>1.1261820136493148E-7</v>
      </c>
      <c r="AI205" s="72"/>
      <c r="AJ205" s="72"/>
      <c r="AK205" s="72"/>
      <c r="AL205" s="72" t="str">
        <f t="shared" si="51"/>
        <v>1.97625404693812+1.36727014649674j</v>
      </c>
      <c r="AM205" s="72">
        <f t="shared" si="59"/>
        <v>7.6155256849097945</v>
      </c>
      <c r="AN205" s="72">
        <f t="shared" si="60"/>
        <v>34.677398579820519</v>
      </c>
      <c r="AO205" s="72"/>
      <c r="AP205" s="72"/>
      <c r="AQ205" s="72"/>
      <c r="AR205" s="72" t="str">
        <f t="shared" si="52"/>
        <v>9.83222441067736-38.0307758212769j</v>
      </c>
      <c r="AS205" s="72">
        <f t="shared" si="61"/>
        <v>31.883694573808565</v>
      </c>
      <c r="AT205" s="72">
        <f t="shared" si="62"/>
        <v>-75.504523050865188</v>
      </c>
      <c r="AU205" s="72"/>
      <c r="AV205" s="72"/>
      <c r="AW205" s="72"/>
      <c r="AX205" s="72" t="str">
        <f t="shared" si="63"/>
        <v>-2.11933006189371-11.8044624360008j</v>
      </c>
      <c r="AY205" s="72">
        <f t="shared" si="64"/>
        <v>21.57870294306629</v>
      </c>
      <c r="AZ205" s="72">
        <f t="shared" si="65"/>
        <v>-100.17823997855615</v>
      </c>
      <c r="BA205" s="72">
        <f t="shared" si="53"/>
        <v>79.821760021443851</v>
      </c>
      <c r="BB205" s="72">
        <f t="shared" si="66"/>
        <v>-21.57870294306629</v>
      </c>
      <c r="BC205" s="72">
        <f t="shared" si="67"/>
        <v>-79.821760021443851</v>
      </c>
      <c r="BD205" s="72"/>
      <c r="BE205" s="72"/>
      <c r="BF205" s="56"/>
    </row>
    <row r="206" spans="2:58" s="42" customFormat="1" hidden="1" x14ac:dyDescent="0.3">
      <c r="B206" s="55">
        <v>92</v>
      </c>
      <c r="C206" s="72">
        <f t="shared" si="34"/>
        <v>6918.309709189366</v>
      </c>
      <c r="D206" s="72" t="str">
        <f t="shared" si="54"/>
        <v>43469.0219152965j</v>
      </c>
      <c r="E206" s="72">
        <f t="shared" si="35"/>
        <v>0.99923419185228379</v>
      </c>
      <c r="F206" s="72" t="str">
        <f t="shared" si="36"/>
        <v>-0.0434690219152965j</v>
      </c>
      <c r="G206" s="72" t="str">
        <f t="shared" si="37"/>
        <v>0.999234191852284-0.0434690219152965j</v>
      </c>
      <c r="H206" s="72">
        <f t="shared" si="38"/>
        <v>1.5567797209745599E-3</v>
      </c>
      <c r="I206" s="72">
        <f t="shared" si="39"/>
        <v>-2.4909297418037681</v>
      </c>
      <c r="J206" s="72"/>
      <c r="K206" s="72"/>
      <c r="L206" s="72"/>
      <c r="M206" s="72">
        <f t="shared" si="40"/>
        <v>21.81818181818182</v>
      </c>
      <c r="N206" s="72" t="str">
        <f t="shared" si="41"/>
        <v>1+1.05290664883231j</v>
      </c>
      <c r="O206" s="72" t="str">
        <f t="shared" si="42"/>
        <v>0.862818244108614+0.130407065745889j</v>
      </c>
      <c r="P206" s="72" t="str">
        <f t="shared" si="55"/>
        <v>28.6566133532188+22.2937843184581j</v>
      </c>
      <c r="Q206" s="72"/>
      <c r="R206" s="72"/>
      <c r="S206" s="72"/>
      <c r="T206" s="72">
        <f t="shared" si="43"/>
        <v>24</v>
      </c>
      <c r="U206" s="72" t="str">
        <f t="shared" si="44"/>
        <v>1+0.000956318482136523j</v>
      </c>
      <c r="V206" s="72" t="str">
        <f t="shared" si="45"/>
        <v>0.862818244108614+0.130407065745889j</v>
      </c>
      <c r="W206" s="72" t="str">
        <f t="shared" si="56"/>
        <v>27.1985329138838-4.0842080593253j</v>
      </c>
      <c r="X206" s="72"/>
      <c r="Y206" s="72"/>
      <c r="Z206" s="72"/>
      <c r="AA206" s="72" t="str">
        <f t="shared" si="46"/>
        <v>1.9999999996-4.60097768874344j</v>
      </c>
      <c r="AB206" s="72">
        <f t="shared" si="47"/>
        <v>14.008658863992721</v>
      </c>
      <c r="AC206" s="72">
        <f t="shared" si="48"/>
        <v>-66.505886428968424</v>
      </c>
      <c r="AD206" s="72"/>
      <c r="AE206" s="72" t="str">
        <f t="shared" si="49"/>
        <v>62500-0.000169800866856627j</v>
      </c>
      <c r="AF206" s="72" t="str">
        <f t="shared" si="50"/>
        <v>0.242424242424242+4.98955715281181E-10j</v>
      </c>
      <c r="AG206" s="72">
        <f t="shared" si="57"/>
        <v>-12.308479057718891</v>
      </c>
      <c r="AH206" s="72">
        <f t="shared" si="58"/>
        <v>1.1792573367936435E-7</v>
      </c>
      <c r="AI206" s="72"/>
      <c r="AJ206" s="72"/>
      <c r="AK206" s="72"/>
      <c r="AL206" s="72" t="str">
        <f t="shared" si="51"/>
        <v>2.03155781618789+1.443254886875j</v>
      </c>
      <c r="AM206" s="72">
        <f t="shared" si="59"/>
        <v>7.9310641412150238</v>
      </c>
      <c r="AN206" s="72">
        <f t="shared" si="60"/>
        <v>35.390664972470283</v>
      </c>
      <c r="AO206" s="72"/>
      <c r="AP206" s="72"/>
      <c r="AQ206" s="72"/>
      <c r="AR206" s="72" t="str">
        <f t="shared" si="52"/>
        <v>9.87249396355154-36.9627445816867j</v>
      </c>
      <c r="AS206" s="72">
        <f t="shared" si="61"/>
        <v>31.654552250891037</v>
      </c>
      <c r="AT206" s="72">
        <f t="shared" si="62"/>
        <v>-75.045774614036418</v>
      </c>
      <c r="AU206" s="72"/>
      <c r="AV206" s="72"/>
      <c r="AW206" s="72"/>
      <c r="AX206" s="72" t="str">
        <f t="shared" si="63"/>
        <v>-2.07725940629209-11.2037216017732j</v>
      </c>
      <c r="AY206" s="72">
        <f t="shared" si="64"/>
        <v>21.134031027585998</v>
      </c>
      <c r="AZ206" s="72">
        <f t="shared" si="65"/>
        <v>-100.50381855024997</v>
      </c>
      <c r="BA206" s="72">
        <f t="shared" si="53"/>
        <v>79.496181449750026</v>
      </c>
      <c r="BB206" s="72">
        <f t="shared" si="66"/>
        <v>-21.134031027585998</v>
      </c>
      <c r="BC206" s="72">
        <f t="shared" si="67"/>
        <v>-79.496181449750026</v>
      </c>
      <c r="BD206" s="72"/>
      <c r="BE206" s="72"/>
      <c r="BF206" s="56"/>
    </row>
    <row r="207" spans="2:58" s="42" customFormat="1" hidden="1" x14ac:dyDescent="0.3">
      <c r="B207" s="55">
        <v>93</v>
      </c>
      <c r="C207" s="72">
        <f t="shared" si="34"/>
        <v>7244.3596007499063</v>
      </c>
      <c r="D207" s="72" t="str">
        <f t="shared" si="54"/>
        <v>45517.6538033572j</v>
      </c>
      <c r="E207" s="72">
        <f t="shared" si="35"/>
        <v>0.99916030806360034</v>
      </c>
      <c r="F207" s="72" t="str">
        <f t="shared" si="36"/>
        <v>-0.0455176538033572j</v>
      </c>
      <c r="G207" s="72" t="str">
        <f t="shared" si="37"/>
        <v>0.9991603080636-0.0455176538033572j</v>
      </c>
      <c r="H207" s="72">
        <f t="shared" si="38"/>
        <v>1.7072148364205113E-3</v>
      </c>
      <c r="I207" s="72">
        <f t="shared" si="39"/>
        <v>-2.6083577747958158</v>
      </c>
      <c r="J207" s="72"/>
      <c r="K207" s="72"/>
      <c r="L207" s="72"/>
      <c r="M207" s="72">
        <f t="shared" si="40"/>
        <v>21.81818181818182</v>
      </c>
      <c r="N207" s="72" t="str">
        <f t="shared" si="41"/>
        <v>1+1.10252861042492j</v>
      </c>
      <c r="O207" s="72" t="str">
        <f t="shared" si="42"/>
        <v>0.849583195756459+0.136552961410072j</v>
      </c>
      <c r="P207" s="72" t="str">
        <f t="shared" si="55"/>
        <v>29.4706051374569+23.5772922251557j</v>
      </c>
      <c r="Q207" s="72"/>
      <c r="R207" s="72"/>
      <c r="S207" s="72"/>
      <c r="T207" s="72">
        <f t="shared" si="43"/>
        <v>24</v>
      </c>
      <c r="U207" s="72" t="str">
        <f t="shared" si="44"/>
        <v>1+0.00100138838367386j</v>
      </c>
      <c r="V207" s="72" t="str">
        <f t="shared" si="45"/>
        <v>0.849583195756459+0.136552961410072j</v>
      </c>
      <c r="W207" s="72" t="str">
        <f t="shared" si="56"/>
        <v>27.542170670526-4.39854703598093j</v>
      </c>
      <c r="X207" s="72"/>
      <c r="Y207" s="72"/>
      <c r="Z207" s="72"/>
      <c r="AA207" s="72" t="str">
        <f t="shared" si="46"/>
        <v>1.99999999959999-4.39389958120804j</v>
      </c>
      <c r="AB207" s="72">
        <f t="shared" si="47"/>
        <v>13.674743298703113</v>
      </c>
      <c r="AC207" s="72">
        <f t="shared" si="48"/>
        <v>-65.526085437421159</v>
      </c>
      <c r="AD207" s="72"/>
      <c r="AE207" s="72" t="str">
        <f t="shared" si="49"/>
        <v>62500-0.000177803335169364j</v>
      </c>
      <c r="AF207" s="72" t="str">
        <f t="shared" si="50"/>
        <v>0.242424242424242+5.22470773684082E-10j</v>
      </c>
      <c r="AG207" s="72">
        <f t="shared" si="57"/>
        <v>-12.308479057718891</v>
      </c>
      <c r="AH207" s="72">
        <f t="shared" si="58"/>
        <v>1.2348340228551008E-7</v>
      </c>
      <c r="AI207" s="72"/>
      <c r="AJ207" s="72"/>
      <c r="AK207" s="72"/>
      <c r="AL207" s="72" t="str">
        <f t="shared" si="51"/>
        <v>2.09436925265812+1.52457723834656j</v>
      </c>
      <c r="AM207" s="72">
        <f t="shared" si="59"/>
        <v>8.2676900998346099</v>
      </c>
      <c r="AN207" s="72">
        <f t="shared" si="60"/>
        <v>36.052408460947845</v>
      </c>
      <c r="AO207" s="72"/>
      <c r="AP207" s="72"/>
      <c r="AQ207" s="72"/>
      <c r="AR207" s="72" t="str">
        <f t="shared" si="52"/>
        <v>9.91459829754489-35.9940554374694j</v>
      </c>
      <c r="AS207" s="72">
        <f t="shared" si="61"/>
        <v>31.442226717119411</v>
      </c>
      <c r="AT207" s="72">
        <f t="shared" si="62"/>
        <v>-74.599728306013503</v>
      </c>
      <c r="AU207" s="72"/>
      <c r="AV207" s="72"/>
      <c r="AW207" s="72"/>
      <c r="AX207" s="72" t="str">
        <f t="shared" si="63"/>
        <v>-2.03339445339153-10.6302725536043j</v>
      </c>
      <c r="AY207" s="72">
        <f t="shared" si="64"/>
        <v>20.686955340346977</v>
      </c>
      <c r="AZ207" s="72">
        <f t="shared" si="65"/>
        <v>-100.82892052849819</v>
      </c>
      <c r="BA207" s="72">
        <f t="shared" si="53"/>
        <v>79.171079471501812</v>
      </c>
      <c r="BB207" s="72">
        <f t="shared" si="66"/>
        <v>-20.686955340346977</v>
      </c>
      <c r="BC207" s="72">
        <f t="shared" si="67"/>
        <v>-79.171079471501812</v>
      </c>
      <c r="BD207" s="72"/>
      <c r="BE207" s="72"/>
      <c r="BF207" s="56"/>
    </row>
    <row r="208" spans="2:58" s="42" customFormat="1" hidden="1" x14ac:dyDescent="0.3">
      <c r="B208" s="55">
        <v>94</v>
      </c>
      <c r="C208" s="72">
        <f t="shared" si="34"/>
        <v>7585.775750291843</v>
      </c>
      <c r="D208" s="72" t="str">
        <f t="shared" si="54"/>
        <v>47662.8347377929j</v>
      </c>
      <c r="E208" s="72">
        <f t="shared" si="35"/>
        <v>0.99907929610026058</v>
      </c>
      <c r="F208" s="72" t="str">
        <f t="shared" si="36"/>
        <v>-0.0476628347377929j</v>
      </c>
      <c r="G208" s="72" t="str">
        <f t="shared" si="37"/>
        <v>0.999079296100261-0.0476628347377929j</v>
      </c>
      <c r="H208" s="72">
        <f t="shared" si="38"/>
        <v>1.8722121449567383E-3</v>
      </c>
      <c r="I208" s="72">
        <f t="shared" si="39"/>
        <v>-2.7313250685500581</v>
      </c>
      <c r="J208" s="72"/>
      <c r="K208" s="72"/>
      <c r="L208" s="72"/>
      <c r="M208" s="72">
        <f t="shared" si="40"/>
        <v>21.81818181818182</v>
      </c>
      <c r="N208" s="72" t="str">
        <f t="shared" si="41"/>
        <v>1+1.15448918301882j</v>
      </c>
      <c r="O208" s="72" t="str">
        <f t="shared" si="42"/>
        <v>0.835071253813419+0.142988504213379j</v>
      </c>
      <c r="P208" s="72" t="str">
        <f t="shared" si="55"/>
        <v>30.4008998584846+24.9582004045132j</v>
      </c>
      <c r="Q208" s="72"/>
      <c r="R208" s="72"/>
      <c r="S208" s="72"/>
      <c r="T208" s="72">
        <f t="shared" si="43"/>
        <v>24</v>
      </c>
      <c r="U208" s="72" t="str">
        <f t="shared" si="44"/>
        <v>1+0.00104858236423144j</v>
      </c>
      <c r="V208" s="72" t="str">
        <f t="shared" si="45"/>
        <v>0.835071253813419+0.142988504213379j</v>
      </c>
      <c r="W208" s="72" t="str">
        <f t="shared" si="56"/>
        <v>27.9264361439122-4.75168237125485j</v>
      </c>
      <c r="X208" s="72"/>
      <c r="Y208" s="72"/>
      <c r="Z208" s="72"/>
      <c r="AA208" s="72" t="str">
        <f t="shared" si="46"/>
        <v>1.9999999996-4.19614152378475j</v>
      </c>
      <c r="AB208" s="72">
        <f t="shared" si="47"/>
        <v>13.346066056782636</v>
      </c>
      <c r="AC208" s="72">
        <f t="shared" si="48"/>
        <v>-64.516207615989501</v>
      </c>
      <c r="AD208" s="72"/>
      <c r="AE208" s="72" t="str">
        <f t="shared" si="49"/>
        <v>62500-0.000186182948194504j</v>
      </c>
      <c r="AF208" s="72" t="str">
        <f t="shared" si="50"/>
        <v>0.242424242424242+5.47094062646844E-10j</v>
      </c>
      <c r="AG208" s="72">
        <f t="shared" si="57"/>
        <v>-12.308479057718891</v>
      </c>
      <c r="AH208" s="72">
        <f t="shared" si="58"/>
        <v>1.2930299574361156E-7</v>
      </c>
      <c r="AI208" s="72"/>
      <c r="AJ208" s="72"/>
      <c r="AK208" s="72"/>
      <c r="AL208" s="72" t="str">
        <f t="shared" si="51"/>
        <v>2.16597575359395+1.61174241202539j</v>
      </c>
      <c r="AM208" s="72">
        <f t="shared" si="59"/>
        <v>8.6267775543021195</v>
      </c>
      <c r="AN208" s="72">
        <f t="shared" si="60"/>
        <v>36.653613913596764</v>
      </c>
      <c r="AO208" s="72"/>
      <c r="AP208" s="72"/>
      <c r="AQ208" s="72"/>
      <c r="AR208" s="72" t="str">
        <f t="shared" si="52"/>
        <v>9.95801178299327-35.126751006525j</v>
      </c>
      <c r="AS208" s="72">
        <f t="shared" si="61"/>
        <v>31.248466460825735</v>
      </c>
      <c r="AT208" s="72">
        <f t="shared" si="62"/>
        <v>-74.172604089127859</v>
      </c>
      <c r="AU208" s="72"/>
      <c r="AV208" s="72"/>
      <c r="AW208" s="72"/>
      <c r="AX208" s="72" t="str">
        <f t="shared" si="63"/>
        <v>-1.98781552960092-10.0831171476744j</v>
      </c>
      <c r="AY208" s="72">
        <f t="shared" si="64"/>
        <v>20.237488851672513</v>
      </c>
      <c r="AZ208" s="72">
        <f t="shared" si="65"/>
        <v>-101.15244585233629</v>
      </c>
      <c r="BA208" s="72">
        <f t="shared" si="53"/>
        <v>78.847554147663715</v>
      </c>
      <c r="BB208" s="72">
        <f t="shared" si="66"/>
        <v>-20.237488851672513</v>
      </c>
      <c r="BC208" s="72">
        <f t="shared" si="67"/>
        <v>-78.847554147663715</v>
      </c>
      <c r="BD208" s="72"/>
      <c r="BE208" s="72"/>
      <c r="BF208" s="56"/>
    </row>
    <row r="209" spans="2:58" s="42" customFormat="1" hidden="1" x14ac:dyDescent="0.3">
      <c r="B209" s="55">
        <v>95</v>
      </c>
      <c r="C209" s="72">
        <f t="shared" si="34"/>
        <v>7943.2823472428199</v>
      </c>
      <c r="D209" s="72" t="str">
        <f t="shared" si="54"/>
        <v>49909.1149349751j</v>
      </c>
      <c r="E209" s="72">
        <f t="shared" si="35"/>
        <v>0.99899046824883164</v>
      </c>
      <c r="F209" s="72" t="str">
        <f t="shared" si="36"/>
        <v>-0.0499091149349751j</v>
      </c>
      <c r="G209" s="72" t="str">
        <f t="shared" si="37"/>
        <v>0.998990468248832-0.0499091149349751j</v>
      </c>
      <c r="H209" s="72">
        <f t="shared" si="38"/>
        <v>2.0531863804340825E-3</v>
      </c>
      <c r="I209" s="72">
        <f t="shared" si="39"/>
        <v>-2.8600934260567992</v>
      </c>
      <c r="J209" s="72"/>
      <c r="K209" s="72"/>
      <c r="L209" s="72"/>
      <c r="M209" s="72">
        <f t="shared" si="40"/>
        <v>21.81818181818182</v>
      </c>
      <c r="N209" s="72" t="str">
        <f t="shared" si="41"/>
        <v>1+1.20889858195497j</v>
      </c>
      <c r="O209" s="72" t="str">
        <f t="shared" si="42"/>
        <v>0.819159225889181+0.149727344804925j</v>
      </c>
      <c r="P209" s="72" t="str">
        <f t="shared" si="55"/>
        <v>31.4688583284052+26.4468979590203j</v>
      </c>
      <c r="Q209" s="72"/>
      <c r="R209" s="72"/>
      <c r="S209" s="72"/>
      <c r="T209" s="72">
        <f t="shared" si="43"/>
        <v>24</v>
      </c>
      <c r="U209" s="72" t="str">
        <f t="shared" si="44"/>
        <v>1+0.00109800052856945j</v>
      </c>
      <c r="V209" s="72" t="str">
        <f t="shared" si="45"/>
        <v>0.819159225889181+0.149727344804925j</v>
      </c>
      <c r="W209" s="72" t="str">
        <f t="shared" si="56"/>
        <v>28.3568351597484-5.1509419530425j</v>
      </c>
      <c r="X209" s="72"/>
      <c r="Y209" s="72"/>
      <c r="Z209" s="72"/>
      <c r="AA209" s="72" t="str">
        <f t="shared" si="46"/>
        <v>1.9999999996-4.00728404511991j</v>
      </c>
      <c r="AB209" s="72">
        <f t="shared" si="47"/>
        <v>13.02294672819208</v>
      </c>
      <c r="AC209" s="72">
        <f t="shared" si="48"/>
        <v>-63.476622613708621</v>
      </c>
      <c r="AD209" s="72"/>
      <c r="AE209" s="72" t="str">
        <f t="shared" si="49"/>
        <v>62500-0.000194957480214746j</v>
      </c>
      <c r="AF209" s="72" t="str">
        <f t="shared" si="50"/>
        <v>0.242424242424242+5.72877811466655E-10j</v>
      </c>
      <c r="AG209" s="72">
        <f t="shared" si="57"/>
        <v>-12.308479057718891</v>
      </c>
      <c r="AH209" s="72">
        <f t="shared" si="58"/>
        <v>1.35396858191639E-7</v>
      </c>
      <c r="AI209" s="72"/>
      <c r="AJ209" s="72"/>
      <c r="AK209" s="72"/>
      <c r="AL209" s="72" t="str">
        <f t="shared" si="51"/>
        <v>2.24795123773454+1.70530490545446j</v>
      </c>
      <c r="AM209" s="72">
        <f t="shared" si="59"/>
        <v>9.0098669447794624</v>
      </c>
      <c r="AN209" s="72">
        <f t="shared" si="60"/>
        <v>37.184101196166523</v>
      </c>
      <c r="AO209" s="72"/>
      <c r="AP209" s="72"/>
      <c r="AQ209" s="72"/>
      <c r="AR209" s="72" t="str">
        <f t="shared" si="52"/>
        <v>10.0018880400503-34.3640108745305j</v>
      </c>
      <c r="AS209" s="72">
        <f t="shared" si="61"/>
        <v>31.075230264550914</v>
      </c>
      <c r="AT209" s="72">
        <f t="shared" si="62"/>
        <v>-73.771990006400671</v>
      </c>
      <c r="AU209" s="72"/>
      <c r="AV209" s="72"/>
      <c r="AW209" s="72"/>
      <c r="AX209" s="72" t="str">
        <f t="shared" si="63"/>
        <v>-1.94062439740918-9.5613056653045j</v>
      </c>
      <c r="AY209" s="72">
        <f t="shared" si="64"/>
        <v>19.785666393455067</v>
      </c>
      <c r="AZ209" s="72">
        <f t="shared" si="65"/>
        <v>-101.47326754438812</v>
      </c>
      <c r="BA209" s="72">
        <f t="shared" si="53"/>
        <v>78.526732455611878</v>
      </c>
      <c r="BB209" s="72">
        <f t="shared" si="66"/>
        <v>-19.785666393455067</v>
      </c>
      <c r="BC209" s="72">
        <f t="shared" si="67"/>
        <v>-78.526732455611878</v>
      </c>
      <c r="BD209" s="72"/>
      <c r="BE209" s="72"/>
      <c r="BF209" s="56"/>
    </row>
    <row r="210" spans="2:58" s="42" customFormat="1" hidden="1" x14ac:dyDescent="0.3">
      <c r="B210" s="55">
        <v>96</v>
      </c>
      <c r="C210" s="72">
        <f t="shared" si="34"/>
        <v>8317.6377110267131</v>
      </c>
      <c r="D210" s="72" t="str">
        <f t="shared" si="54"/>
        <v>52261.2590563659j</v>
      </c>
      <c r="E210" s="72">
        <f t="shared" si="35"/>
        <v>0.99889307044652975</v>
      </c>
      <c r="F210" s="72" t="str">
        <f t="shared" si="36"/>
        <v>-0.0522612590563659j</v>
      </c>
      <c r="G210" s="72" t="str">
        <f t="shared" si="37"/>
        <v>0.99889307044653-0.0522612590563659j</v>
      </c>
      <c r="H210" s="72">
        <f t="shared" si="38"/>
        <v>2.2516907476427058E-3</v>
      </c>
      <c r="I210" s="72">
        <f t="shared" si="39"/>
        <v>-2.9949370986015498</v>
      </c>
      <c r="J210" s="72"/>
      <c r="K210" s="72"/>
      <c r="L210" s="72"/>
      <c r="M210" s="72">
        <f t="shared" si="40"/>
        <v>21.81818181818182</v>
      </c>
      <c r="N210" s="72" t="str">
        <f t="shared" si="41"/>
        <v>1+1.26587221686329j</v>
      </c>
      <c r="O210" s="72" t="str">
        <f t="shared" si="42"/>
        <v>0.801712034213832+0.156783777169098j</v>
      </c>
      <c r="P210" s="72" t="str">
        <f t="shared" si="55"/>
        <v>32.7009614991794+28.0550234564727j</v>
      </c>
      <c r="Q210" s="72"/>
      <c r="R210" s="72"/>
      <c r="S210" s="72"/>
      <c r="T210" s="72">
        <f t="shared" si="43"/>
        <v>24</v>
      </c>
      <c r="U210" s="72" t="str">
        <f t="shared" si="44"/>
        <v>1+0.00114974769924005j</v>
      </c>
      <c r="V210" s="72" t="str">
        <f t="shared" si="45"/>
        <v>0.801712034213832+0.156783777169098j</v>
      </c>
      <c r="W210" s="72" t="str">
        <f t="shared" si="56"/>
        <v>28.8397153091952-5.60551090926583j</v>
      </c>
      <c r="X210" s="72"/>
      <c r="Y210" s="72"/>
      <c r="Z210" s="72"/>
      <c r="AA210" s="72" t="str">
        <f t="shared" si="46"/>
        <v>1.9999999996-3.82692655318071j</v>
      </c>
      <c r="AB210" s="72">
        <f t="shared" si="47"/>
        <v>12.705709323913133</v>
      </c>
      <c r="AC210" s="72">
        <f t="shared" si="48"/>
        <v>-62.407865057434343</v>
      </c>
      <c r="AD210" s="72"/>
      <c r="AE210" s="72" t="str">
        <f t="shared" si="49"/>
        <v>62500-0.000204145543188929j</v>
      </c>
      <c r="AF210" s="72" t="str">
        <f t="shared" si="50"/>
        <v>0.242424242424242+5.99876710931656E-10j</v>
      </c>
      <c r="AG210" s="72">
        <f t="shared" si="57"/>
        <v>-12.308479057718891</v>
      </c>
      <c r="AH210" s="72">
        <f t="shared" si="58"/>
        <v>1.4177791552886466E-7</v>
      </c>
      <c r="AI210" s="72"/>
      <c r="AJ210" s="72"/>
      <c r="AK210" s="72"/>
      <c r="AL210" s="72" t="str">
        <f t="shared" si="51"/>
        <v>2.34223676540637+1.80586516634624j</v>
      </c>
      <c r="AM210" s="72">
        <f t="shared" si="59"/>
        <v>9.4187015202573114</v>
      </c>
      <c r="AN210" s="72">
        <f t="shared" si="60"/>
        <v>37.63223275558866</v>
      </c>
      <c r="AO210" s="72"/>
      <c r="AP210" s="72"/>
      <c r="AQ210" s="72"/>
      <c r="AR210" s="72" t="str">
        <f t="shared" si="52"/>
        <v>10.0449122466274-33.7104006172915j</v>
      </c>
      <c r="AS210" s="72">
        <f t="shared" si="61"/>
        <v>30.92471984409282</v>
      </c>
      <c r="AT210" s="72">
        <f t="shared" si="62"/>
        <v>-73.407172166521164</v>
      </c>
      <c r="AU210" s="72"/>
      <c r="AV210" s="72"/>
      <c r="AW210" s="72"/>
      <c r="AX210" s="72" t="str">
        <f t="shared" si="63"/>
        <v>-1.89194422945957-9.06393130199362j</v>
      </c>
      <c r="AY210" s="72">
        <f t="shared" si="64"/>
        <v>19.331546246036936</v>
      </c>
      <c r="AZ210" s="72">
        <f t="shared" si="65"/>
        <v>-101.79024994109659</v>
      </c>
      <c r="BA210" s="72">
        <f t="shared" si="53"/>
        <v>78.20975005890341</v>
      </c>
      <c r="BB210" s="72">
        <f t="shared" si="66"/>
        <v>-19.331546246036936</v>
      </c>
      <c r="BC210" s="72">
        <f t="shared" si="67"/>
        <v>-78.20975005890341</v>
      </c>
      <c r="BD210" s="72"/>
      <c r="BE210" s="72"/>
      <c r="BF210" s="56"/>
    </row>
    <row r="211" spans="2:58" s="42" customFormat="1" hidden="1" x14ac:dyDescent="0.3">
      <c r="B211" s="55">
        <v>97</v>
      </c>
      <c r="C211" s="72">
        <f t="shared" si="34"/>
        <v>8709.635899560808</v>
      </c>
      <c r="D211" s="72" t="str">
        <f t="shared" si="54"/>
        <v>54724.2563150043j</v>
      </c>
      <c r="E211" s="72">
        <f t="shared" si="35"/>
        <v>0.99878627587995328</v>
      </c>
      <c r="F211" s="72" t="str">
        <f t="shared" si="36"/>
        <v>-0.0547242563150043j</v>
      </c>
      <c r="G211" s="72" t="str">
        <f t="shared" si="37"/>
        <v>0.998786275879953-0.0547242563150043j</v>
      </c>
      <c r="H211" s="72">
        <f t="shared" si="38"/>
        <v>2.4694306814486938E-3</v>
      </c>
      <c r="I211" s="72">
        <f t="shared" si="39"/>
        <v>-3.1361433885687533</v>
      </c>
      <c r="J211" s="72"/>
      <c r="K211" s="72"/>
      <c r="L211" s="72"/>
      <c r="M211" s="72">
        <f t="shared" si="40"/>
        <v>21.81818181818182</v>
      </c>
      <c r="N211" s="72" t="str">
        <f t="shared" si="41"/>
        <v>1+1.32553093646203j</v>
      </c>
      <c r="O211" s="72" t="str">
        <f t="shared" si="42"/>
        <v>0.782581568957881+0.164172768945013j</v>
      </c>
      <c r="P211" s="72" t="str">
        <f t="shared" si="55"/>
        <v>34.1303585404174+29.7954876981545j</v>
      </c>
      <c r="Q211" s="72"/>
      <c r="R211" s="72"/>
      <c r="S211" s="72"/>
      <c r="T211" s="72">
        <f t="shared" si="43"/>
        <v>24</v>
      </c>
      <c r="U211" s="72" t="str">
        <f t="shared" si="44"/>
        <v>1+0.00120393363893009j</v>
      </c>
      <c r="V211" s="72" t="str">
        <f t="shared" si="45"/>
        <v>0.782581568957881+0.164172768945013j</v>
      </c>
      <c r="W211" s="72" t="str">
        <f t="shared" si="56"/>
        <v>29.3823815388665-6.12701949329746j</v>
      </c>
      <c r="X211" s="72"/>
      <c r="Y211" s="72"/>
      <c r="Z211" s="72"/>
      <c r="AA211" s="72" t="str">
        <f t="shared" si="46"/>
        <v>1.9999999996-3.65468648554578j</v>
      </c>
      <c r="AB211" s="72">
        <f t="shared" si="47"/>
        <v>12.39467990387524</v>
      </c>
      <c r="AC211" s="72">
        <f t="shared" si="48"/>
        <v>-61.310644593669977</v>
      </c>
      <c r="AD211" s="72"/>
      <c r="AE211" s="72" t="str">
        <f t="shared" si="49"/>
        <v>62500-0.000213766626230486j</v>
      </c>
      <c r="AF211" s="72" t="str">
        <f t="shared" si="50"/>
        <v>0.242424242424242+6.28148029327415E-10j</v>
      </c>
      <c r="AG211" s="72">
        <f t="shared" si="57"/>
        <v>-12.308479057718891</v>
      </c>
      <c r="AH211" s="72">
        <f t="shared" si="58"/>
        <v>1.484597028334233E-7</v>
      </c>
      <c r="AI211" s="72"/>
      <c r="AJ211" s="72"/>
      <c r="AK211" s="72"/>
      <c r="AL211" s="72" t="str">
        <f t="shared" si="51"/>
        <v>2.45124860177045+1.91405869665508j</v>
      </c>
      <c r="AM211" s="72">
        <f t="shared" si="59"/>
        <v>9.8552708230380066</v>
      </c>
      <c r="AN211" s="72">
        <f t="shared" si="60"/>
        <v>37.984515613537056</v>
      </c>
      <c r="AO211" s="72"/>
      <c r="AP211" s="72"/>
      <c r="AQ211" s="72"/>
      <c r="AR211" s="72" t="str">
        <f t="shared" si="52"/>
        <v>10.0850823193899-33.1721969472809j</v>
      </c>
      <c r="AS211" s="72">
        <f t="shared" si="61"/>
        <v>30.799418745268735</v>
      </c>
      <c r="AT211" s="72">
        <f t="shared" si="62"/>
        <v>-73.089566959113455</v>
      </c>
      <c r="AU211" s="72"/>
      <c r="AV211" s="72"/>
      <c r="AW211" s="72"/>
      <c r="AX211" s="72" t="str">
        <f t="shared" si="63"/>
        <v>-1.84191904398445-8.59012467760203j</v>
      </c>
      <c r="AY211" s="72">
        <f t="shared" si="64"/>
        <v>18.875211358864682</v>
      </c>
      <c r="AZ211" s="72">
        <f t="shared" si="65"/>
        <v>-102.10226939240688</v>
      </c>
      <c r="BA211" s="72">
        <f t="shared" si="53"/>
        <v>77.897730607593118</v>
      </c>
      <c r="BB211" s="72">
        <f t="shared" si="66"/>
        <v>-18.875211358864682</v>
      </c>
      <c r="BC211" s="72">
        <f t="shared" si="67"/>
        <v>-77.897730607593118</v>
      </c>
      <c r="BD211" s="72"/>
      <c r="BE211" s="72"/>
      <c r="BF211" s="56"/>
    </row>
    <row r="212" spans="2:58" s="42" customFormat="1" hidden="1" x14ac:dyDescent="0.3">
      <c r="B212" s="55">
        <v>98</v>
      </c>
      <c r="C212" s="72">
        <f t="shared" si="34"/>
        <v>9120.1083935590977</v>
      </c>
      <c r="D212" s="72" t="str">
        <f t="shared" si="54"/>
        <v>57303.3310582957j</v>
      </c>
      <c r="E212" s="72">
        <f t="shared" si="35"/>
        <v>0.99866917796623578</v>
      </c>
      <c r="F212" s="72" t="str">
        <f t="shared" si="36"/>
        <v>-0.0573033310582957j</v>
      </c>
      <c r="G212" s="72" t="str">
        <f t="shared" si="37"/>
        <v>0.998669177966236-0.0573033310582957j</v>
      </c>
      <c r="H212" s="72">
        <f t="shared" si="38"/>
        <v>2.7082790141098856E-3</v>
      </c>
      <c r="I212" s="72">
        <f t="shared" si="39"/>
        <v>-3.2840132830064821</v>
      </c>
      <c r="J212" s="72"/>
      <c r="K212" s="72"/>
      <c r="L212" s="72"/>
      <c r="M212" s="72">
        <f t="shared" si="40"/>
        <v>21.81818181818182</v>
      </c>
      <c r="N212" s="72" t="str">
        <f t="shared" si="41"/>
        <v>1+1.38800128489404j</v>
      </c>
      <c r="O212" s="72" t="str">
        <f t="shared" si="42"/>
        <v>0.761605430922656+0.171909993174887j</v>
      </c>
      <c r="P212" s="72" t="str">
        <f t="shared" si="55"/>
        <v>35.7989794340793+31.6823661016647j</v>
      </c>
      <c r="Q212" s="72"/>
      <c r="R212" s="72"/>
      <c r="S212" s="72"/>
      <c r="T212" s="72">
        <f t="shared" si="43"/>
        <v>24</v>
      </c>
      <c r="U212" s="72" t="str">
        <f t="shared" si="44"/>
        <v>1+0.00126067328328251j</v>
      </c>
      <c r="V212" s="72" t="str">
        <f t="shared" si="45"/>
        <v>0.761605430922656+0.171909993174887j</v>
      </c>
      <c r="W212" s="72" t="str">
        <f t="shared" si="56"/>
        <v>29.9932009600452-6.7303548601614j</v>
      </c>
      <c r="X212" s="72"/>
      <c r="Y212" s="72"/>
      <c r="Z212" s="72"/>
      <c r="AA212" s="72" t="str">
        <f t="shared" si="46"/>
        <v>1.9999999996-3.49019849793905j</v>
      </c>
      <c r="AB212" s="72">
        <f t="shared" si="47"/>
        <v>12.090183898371425</v>
      </c>
      <c r="AC212" s="72">
        <f t="shared" si="48"/>
        <v>-60.18585440125139</v>
      </c>
      <c r="AD212" s="72"/>
      <c r="AE212" s="72" t="str">
        <f t="shared" si="49"/>
        <v>62500-0.000223841136946467j</v>
      </c>
      <c r="AF212" s="72" t="str">
        <f t="shared" si="50"/>
        <v>0.242424242424242+6.57751733910647E-10j</v>
      </c>
      <c r="AG212" s="72">
        <f t="shared" si="57"/>
        <v>-12.308479057718891</v>
      </c>
      <c r="AH212" s="72">
        <f t="shared" si="58"/>
        <v>1.5545639307202986E-7</v>
      </c>
      <c r="AI212" s="72"/>
      <c r="AJ212" s="72"/>
      <c r="AK212" s="72"/>
      <c r="AL212" s="72" t="str">
        <f t="shared" si="51"/>
        <v>2.57802456497699+2.03053151945654j</v>
      </c>
      <c r="AM212" s="72">
        <f t="shared" si="59"/>
        <v>10.321862214495942</v>
      </c>
      <c r="AN212" s="72">
        <f t="shared" si="60"/>
        <v>38.225056992070378</v>
      </c>
      <c r="AO212" s="72"/>
      <c r="AP212" s="72"/>
      <c r="AQ212" s="72"/>
      <c r="AR212" s="72" t="str">
        <f t="shared" si="52"/>
        <v>10.1193808914167-32.7578136728285j</v>
      </c>
      <c r="AS212" s="72">
        <f t="shared" si="61"/>
        <v>30.702138500384631</v>
      </c>
      <c r="AT212" s="72">
        <f t="shared" si="62"/>
        <v>-72.833295349123247</v>
      </c>
      <c r="AU212" s="72"/>
      <c r="AV212" s="72"/>
      <c r="AW212" s="72"/>
      <c r="AX212" s="72" t="str">
        <f t="shared" si="63"/>
        <v>-1.79071256973278-8.139048469022j</v>
      </c>
      <c r="AY212" s="72">
        <f t="shared" si="64"/>
        <v>18.416770118941596</v>
      </c>
      <c r="AZ212" s="72">
        <f t="shared" si="65"/>
        <v>-102.40823708200134</v>
      </c>
      <c r="BA212" s="72">
        <f t="shared" si="53"/>
        <v>77.591762917998665</v>
      </c>
      <c r="BB212" s="72">
        <f t="shared" si="66"/>
        <v>-18.416770118941596</v>
      </c>
      <c r="BC212" s="72">
        <f t="shared" si="67"/>
        <v>-77.591762917998665</v>
      </c>
      <c r="BD212" s="72"/>
      <c r="BE212" s="72"/>
      <c r="BF212" s="56"/>
    </row>
    <row r="213" spans="2:58" s="42" customFormat="1" hidden="1" x14ac:dyDescent="0.3">
      <c r="B213" s="55">
        <v>99</v>
      </c>
      <c r="C213" s="72">
        <f t="shared" si="34"/>
        <v>9549.9258602143655</v>
      </c>
      <c r="D213" s="72" t="str">
        <f t="shared" si="54"/>
        <v>60003.9538495533j</v>
      </c>
      <c r="E213" s="72">
        <f t="shared" si="35"/>
        <v>0.9985407826570305</v>
      </c>
      <c r="F213" s="72" t="str">
        <f t="shared" si="36"/>
        <v>-0.0600039538495533j</v>
      </c>
      <c r="G213" s="72" t="str">
        <f t="shared" si="37"/>
        <v>0.998540782657031-0.0600039538495533j</v>
      </c>
      <c r="H213" s="72">
        <f t="shared" si="38"/>
        <v>2.9702927027021597E-3</v>
      </c>
      <c r="I213" s="72">
        <f t="shared" si="39"/>
        <v>-3.4388621197404428</v>
      </c>
      <c r="J213" s="72"/>
      <c r="K213" s="72"/>
      <c r="L213" s="72"/>
      <c r="M213" s="72">
        <f t="shared" si="40"/>
        <v>21.81818181818182</v>
      </c>
      <c r="N213" s="72" t="str">
        <f t="shared" si="41"/>
        <v>1+1.45341577014388j</v>
      </c>
      <c r="O213" s="72" t="str">
        <f t="shared" si="42"/>
        <v>0.738605552927741+0.18001186154866j</v>
      </c>
      <c r="P213" s="72" t="str">
        <f t="shared" si="55"/>
        <v>37.7604502646518+33.7305351775412j</v>
      </c>
      <c r="Q213" s="72"/>
      <c r="R213" s="72"/>
      <c r="S213" s="72"/>
      <c r="T213" s="72">
        <f t="shared" si="43"/>
        <v>24</v>
      </c>
      <c r="U213" s="72" t="str">
        <f t="shared" si="44"/>
        <v>1+0.00132008698469017j</v>
      </c>
      <c r="V213" s="72" t="str">
        <f t="shared" si="45"/>
        <v>0.738605552927741+0.18001186154866j</v>
      </c>
      <c r="W213" s="72" t="str">
        <f t="shared" si="56"/>
        <v>30.6816655186546-7.43479603697347j</v>
      </c>
      <c r="X213" s="72"/>
      <c r="Y213" s="72"/>
      <c r="Z213" s="72"/>
      <c r="AA213" s="72" t="str">
        <f t="shared" si="46"/>
        <v>1.9999999996-3.3331136892855j</v>
      </c>
      <c r="AB213" s="72">
        <f t="shared" si="47"/>
        <v>11.792543143215624</v>
      </c>
      <c r="AC213" s="72">
        <f t="shared" si="48"/>
        <v>-59.034577773271742</v>
      </c>
      <c r="AD213" s="72"/>
      <c r="AE213" s="72" t="str">
        <f t="shared" si="49"/>
        <v>62500-0.000234390444724817j</v>
      </c>
      <c r="AF213" s="72" t="str">
        <f t="shared" si="50"/>
        <v>0.242424242424242+6.88750618107819E-10j</v>
      </c>
      <c r="AG213" s="72">
        <f t="shared" si="57"/>
        <v>-12.308479057718891</v>
      </c>
      <c r="AH213" s="72">
        <f t="shared" si="58"/>
        <v>1.6278282716274493E-7</v>
      </c>
      <c r="AI213" s="72"/>
      <c r="AJ213" s="72"/>
      <c r="AK213" s="72"/>
      <c r="AL213" s="72" t="str">
        <f t="shared" si="51"/>
        <v>2.7264242444046+2.15589134195645j</v>
      </c>
      <c r="AM213" s="72">
        <f t="shared" si="59"/>
        <v>10.82112110022884</v>
      </c>
      <c r="AN213" s="72">
        <f t="shared" si="60"/>
        <v>38.334814596830412</v>
      </c>
      <c r="AO213" s="72"/>
      <c r="AP213" s="72"/>
      <c r="AQ213" s="72"/>
      <c r="AR213" s="72" t="str">
        <f t="shared" si="52"/>
        <v>10.1432771159398-32.4783606834458j</v>
      </c>
      <c r="AS213" s="72">
        <f t="shared" si="61"/>
        <v>30.636072809616198</v>
      </c>
      <c r="AT213" s="72">
        <f t="shared" si="62"/>
        <v>-72.655957401548761</v>
      </c>
      <c r="AU213" s="72"/>
      <c r="AV213" s="72"/>
      <c r="AW213" s="72"/>
      <c r="AX213" s="72" t="str">
        <f t="shared" si="63"/>
        <v>-1.73850653236171-7.70989227690122j</v>
      </c>
      <c r="AY213" s="72">
        <f t="shared" si="64"/>
        <v>17.956356589005107</v>
      </c>
      <c r="AZ213" s="72">
        <f t="shared" si="65"/>
        <v>-102.70712348045372</v>
      </c>
      <c r="BA213" s="72">
        <f t="shared" si="53"/>
        <v>77.292876519546283</v>
      </c>
      <c r="BB213" s="72">
        <f t="shared" si="66"/>
        <v>-17.956356589005107</v>
      </c>
      <c r="BC213" s="72">
        <f t="shared" si="67"/>
        <v>-77.292876519546283</v>
      </c>
      <c r="BD213" s="72"/>
      <c r="BE213" s="72"/>
      <c r="BF213" s="56"/>
    </row>
    <row r="214" spans="2:58" s="42" customFormat="1" hidden="1" x14ac:dyDescent="0.3">
      <c r="B214" s="55">
        <v>100</v>
      </c>
      <c r="C214" s="72">
        <f t="shared" si="34"/>
        <v>10000</v>
      </c>
      <c r="D214" s="72" t="str">
        <f t="shared" si="54"/>
        <v>62831.8530717959j</v>
      </c>
      <c r="E214" s="72">
        <f t="shared" si="35"/>
        <v>0.99839999999999995</v>
      </c>
      <c r="F214" s="72" t="str">
        <f t="shared" si="36"/>
        <v>-0.0628318530717959j</v>
      </c>
      <c r="G214" s="72" t="str">
        <f t="shared" si="37"/>
        <v>0.9984-0.0628318530717959j</v>
      </c>
      <c r="H214" s="72">
        <f t="shared" si="38"/>
        <v>3.2577312868424012E-3</v>
      </c>
      <c r="I214" s="72">
        <f t="shared" si="39"/>
        <v>-3.601020287957196</v>
      </c>
      <c r="J214" s="72"/>
      <c r="K214" s="72"/>
      <c r="L214" s="72"/>
      <c r="M214" s="72">
        <f t="shared" si="40"/>
        <v>21.81818181818182</v>
      </c>
      <c r="N214" s="72" t="str">
        <f t="shared" si="41"/>
        <v>1+1.52191314510504j</v>
      </c>
      <c r="O214" s="72" t="str">
        <f t="shared" si="42"/>
        <v>0.713386688192365+0.188495559215388j</v>
      </c>
      <c r="P214" s="72" t="str">
        <f t="shared" si="55"/>
        <v>40.0841599867475+35.954822235322j</v>
      </c>
      <c r="Q214" s="72"/>
      <c r="R214" s="72"/>
      <c r="S214" s="72"/>
      <c r="T214" s="72">
        <f t="shared" si="43"/>
        <v>24</v>
      </c>
      <c r="U214" s="72" t="str">
        <f t="shared" si="44"/>
        <v>1+0.00138230076757951j</v>
      </c>
      <c r="V214" s="72" t="str">
        <f t="shared" si="45"/>
        <v>0.713386688192365+0.188495559215388j</v>
      </c>
      <c r="W214" s="72" t="str">
        <f t="shared" si="56"/>
        <v>31.4583486994966-8.2656207485783j</v>
      </c>
      <c r="X214" s="72"/>
      <c r="Y214" s="72"/>
      <c r="Z214" s="72"/>
      <c r="AA214" s="72" t="str">
        <f t="shared" si="46"/>
        <v>1.9999999996-3.18309886164525j</v>
      </c>
      <c r="AB214" s="72">
        <f t="shared" si="47"/>
        <v>11.502072661453999</v>
      </c>
      <c r="AC214" s="72">
        <f t="shared" si="48"/>
        <v>-57.858092368257864</v>
      </c>
      <c r="AD214" s="72"/>
      <c r="AE214" s="72" t="str">
        <f t="shared" si="49"/>
        <v>62500-0.000245436926061702j</v>
      </c>
      <c r="AF214" s="72" t="str">
        <f t="shared" si="50"/>
        <v>0.242424242424242+7.21210434708399E-10j</v>
      </c>
      <c r="AG214" s="72">
        <f t="shared" si="57"/>
        <v>-12.308479057718891</v>
      </c>
      <c r="AH214" s="72">
        <f t="shared" si="58"/>
        <v>1.704545454545454E-7</v>
      </c>
      <c r="AI214" s="72"/>
      <c r="AJ214" s="72"/>
      <c r="AK214" s="72"/>
      <c r="AL214" s="72" t="str">
        <f t="shared" si="51"/>
        <v>2.90140553222948+2.29061551568182j</v>
      </c>
      <c r="AM214" s="72">
        <f t="shared" si="59"/>
        <v>11.356119720637835</v>
      </c>
      <c r="AN214" s="72">
        <f t="shared" si="60"/>
        <v>38.290554922946761</v>
      </c>
      <c r="AO214" s="72"/>
      <c r="AP214" s="72"/>
      <c r="AQ214" s="72"/>
      <c r="AR214" s="72" t="str">
        <f t="shared" si="52"/>
        <v>10.1499590636905-32.3483763386034j</v>
      </c>
      <c r="AS214" s="72">
        <f t="shared" si="61"/>
        <v>30.604859741024782</v>
      </c>
      <c r="AT214" s="72">
        <f t="shared" si="62"/>
        <v>-72.579692980610488</v>
      </c>
      <c r="AU214" s="72"/>
      <c r="AV214" s="72"/>
      <c r="AW214" s="72"/>
      <c r="AX214" s="72" t="str">
        <f t="shared" si="63"/>
        <v>-1.68549838120333-7.30186784214742j</v>
      </c>
      <c r="AY214" s="72">
        <f t="shared" si="64"/>
        <v>17.494130150792564</v>
      </c>
      <c r="AZ214" s="72">
        <f t="shared" si="65"/>
        <v>-102.99798381211231</v>
      </c>
      <c r="BA214" s="72">
        <f t="shared" si="53"/>
        <v>77.002016187887691</v>
      </c>
      <c r="BB214" s="72">
        <f t="shared" si="66"/>
        <v>-17.494130150792564</v>
      </c>
      <c r="BC214" s="72">
        <f t="shared" si="67"/>
        <v>-77.002016187887691</v>
      </c>
      <c r="BD214" s="72"/>
      <c r="BE214" s="72"/>
      <c r="BF214" s="56"/>
    </row>
    <row r="215" spans="2:58" s="42" customFormat="1" hidden="1" x14ac:dyDescent="0.3">
      <c r="B215" s="55">
        <v>101</v>
      </c>
      <c r="C215" s="72">
        <f t="shared" si="34"/>
        <v>10471.285480508997</v>
      </c>
      <c r="D215" s="72" t="str">
        <f t="shared" si="54"/>
        <v>65793.0270784171j</v>
      </c>
      <c r="E215" s="72">
        <f t="shared" si="35"/>
        <v>0.99824563488617091</v>
      </c>
      <c r="F215" s="72" t="str">
        <f t="shared" si="36"/>
        <v>-0.0657930270784171j</v>
      </c>
      <c r="G215" s="72" t="str">
        <f t="shared" si="37"/>
        <v>0.998245634886171-0.0657930270784171j</v>
      </c>
      <c r="H215" s="72">
        <f t="shared" si="38"/>
        <v>3.5730772668890048E-3</v>
      </c>
      <c r="I215" s="72">
        <f t="shared" si="39"/>
        <v>-3.7708339653212288</v>
      </c>
      <c r="J215" s="72"/>
      <c r="K215" s="72"/>
      <c r="L215" s="72"/>
      <c r="M215" s="72">
        <f t="shared" si="40"/>
        <v>21.81818181818182</v>
      </c>
      <c r="N215" s="72" t="str">
        <f t="shared" si="41"/>
        <v>1+1.59363870189342j</v>
      </c>
      <c r="O215" s="72" t="str">
        <f t="shared" si="42"/>
        <v>0.68573475287854+0.197379081235251j</v>
      </c>
      <c r="P215" s="72" t="str">
        <f t="shared" si="55"/>
        <v>42.8609893941371+38.3682409743836j</v>
      </c>
      <c r="Q215" s="72"/>
      <c r="R215" s="72"/>
      <c r="S215" s="72"/>
      <c r="T215" s="72">
        <f t="shared" si="43"/>
        <v>24</v>
      </c>
      <c r="U215" s="72" t="str">
        <f t="shared" si="44"/>
        <v>1+0.00144744659572518j</v>
      </c>
      <c r="V215" s="72" t="str">
        <f t="shared" si="45"/>
        <v>0.68573475287854+0.197379081235251j</v>
      </c>
      <c r="W215" s="72" t="str">
        <f t="shared" si="56"/>
        <v>32.3346288230306-9.25640793941146j</v>
      </c>
      <c r="X215" s="72"/>
      <c r="Y215" s="72"/>
      <c r="Z215" s="72"/>
      <c r="AA215" s="72" t="str">
        <f t="shared" si="46"/>
        <v>1.9999999996-3.03983581345608j</v>
      </c>
      <c r="AB215" s="72">
        <f t="shared" si="47"/>
        <v>11.219077237713202</v>
      </c>
      <c r="AC215" s="72">
        <f t="shared" si="48"/>
        <v>-56.657871750340917</v>
      </c>
      <c r="AD215" s="72"/>
      <c r="AE215" s="72" t="str">
        <f t="shared" si="49"/>
        <v>62500-0.000257004012025067j</v>
      </c>
      <c r="AF215" s="72" t="str">
        <f t="shared" si="50"/>
        <v>0.242424242424242+7.55200035335367E-10j</v>
      </c>
      <c r="AG215" s="72">
        <f t="shared" si="57"/>
        <v>-12.308479057718891</v>
      </c>
      <c r="AH215" s="72">
        <f t="shared" si="58"/>
        <v>1.7848782069049489E-7</v>
      </c>
      <c r="AI215" s="72"/>
      <c r="AJ215" s="72"/>
      <c r="AK215" s="72"/>
      <c r="AL215" s="72" t="str">
        <f t="shared" si="51"/>
        <v>3.10940961244391+2.43488189806031j</v>
      </c>
      <c r="AM215" s="72">
        <f t="shared" si="59"/>
        <v>11.930432439114874</v>
      </c>
      <c r="AN215" s="72">
        <f t="shared" si="60"/>
        <v>38.063390459782696</v>
      </c>
      <c r="AO215" s="72"/>
      <c r="AP215" s="72"/>
      <c r="AQ215" s="72"/>
      <c r="AR215" s="72" t="str">
        <f t="shared" si="52"/>
        <v>10.1291325271261-32.3867794855223j</v>
      </c>
      <c r="AS215" s="72">
        <f t="shared" si="61"/>
        <v>30.612650025567767</v>
      </c>
      <c r="AT215" s="72">
        <f t="shared" si="62"/>
        <v>-72.632657210648063</v>
      </c>
      <c r="AU215" s="72"/>
      <c r="AV215" s="72"/>
      <c r="AW215" s="72"/>
      <c r="AX215" s="72" t="str">
        <f t="shared" si="63"/>
        <v>-1.63189850363951-6.91420472505321j</v>
      </c>
      <c r="AY215" s="72">
        <f t="shared" si="64"/>
        <v>17.030274507636946</v>
      </c>
      <c r="AZ215" s="72">
        <f t="shared" si="65"/>
        <v>-103.27998380254429</v>
      </c>
      <c r="BA215" s="72">
        <f t="shared" si="53"/>
        <v>76.720016197455706</v>
      </c>
      <c r="BB215" s="72">
        <f t="shared" si="66"/>
        <v>-17.030274507636946</v>
      </c>
      <c r="BC215" s="72">
        <f t="shared" si="67"/>
        <v>-76.720016197455706</v>
      </c>
      <c r="BD215" s="72"/>
      <c r="BE215" s="72"/>
      <c r="BF215" s="56"/>
    </row>
    <row r="216" spans="2:58" s="42" customFormat="1" hidden="1" x14ac:dyDescent="0.3">
      <c r="B216" s="55">
        <v>102</v>
      </c>
      <c r="C216" s="72">
        <f t="shared" si="34"/>
        <v>10964.781961431861</v>
      </c>
      <c r="D216" s="72" t="str">
        <f t="shared" si="54"/>
        <v>68893.7569164964j</v>
      </c>
      <c r="E216" s="72">
        <f t="shared" si="35"/>
        <v>0.99807637690461215</v>
      </c>
      <c r="F216" s="72" t="str">
        <f t="shared" si="36"/>
        <v>-0.0688937569164964j</v>
      </c>
      <c r="G216" s="72" t="str">
        <f t="shared" si="37"/>
        <v>0.998076376904612-0.0688937569164964j</v>
      </c>
      <c r="H216" s="72">
        <f t="shared" si="38"/>
        <v>3.919058616091823E-3</v>
      </c>
      <c r="I216" s="72">
        <f t="shared" si="39"/>
        <v>-3.9486658938485877</v>
      </c>
      <c r="J216" s="72"/>
      <c r="K216" s="72"/>
      <c r="L216" s="72"/>
      <c r="M216" s="72">
        <f t="shared" si="40"/>
        <v>21.81818181818182</v>
      </c>
      <c r="N216" s="72" t="str">
        <f t="shared" si="41"/>
        <v>1+1.66874458003138j</v>
      </c>
      <c r="O216" s="72" t="str">
        <f t="shared" si="42"/>
        <v>0.65541500872577+0.206681270749489j</v>
      </c>
      <c r="P216" s="72" t="str">
        <f t="shared" si="55"/>
        <v>46.2114426937087+40.9785137638872j</v>
      </c>
      <c r="Q216" s="72"/>
      <c r="R216" s="72"/>
      <c r="S216" s="72"/>
      <c r="T216" s="72">
        <f t="shared" si="43"/>
        <v>24</v>
      </c>
      <c r="U216" s="72" t="str">
        <f t="shared" si="44"/>
        <v>1+0.00151566265216292j</v>
      </c>
      <c r="V216" s="72" t="str">
        <f t="shared" si="45"/>
        <v>0.65541500872577+0.206681270749489j</v>
      </c>
      <c r="W216" s="72" t="str">
        <f t="shared" si="56"/>
        <v>33.3219258016178-10.452372883809j</v>
      </c>
      <c r="X216" s="72"/>
      <c r="Y216" s="72"/>
      <c r="Z216" s="72"/>
      <c r="AA216" s="72" t="str">
        <f t="shared" si="46"/>
        <v>1.9999999996-2.9030206645851j</v>
      </c>
      <c r="AB216" s="72">
        <f t="shared" si="47"/>
        <v>10.943847844615114</v>
      </c>
      <c r="AC216" s="72">
        <f t="shared" si="48"/>
        <v>-55.435583878294416</v>
      </c>
      <c r="AD216" s="72"/>
      <c r="AE216" s="72" t="str">
        <f t="shared" si="49"/>
        <v>62500-0.000269116237955064j</v>
      </c>
      <c r="AF216" s="72" t="str">
        <f t="shared" si="50"/>
        <v>0.242424242424242+7.90791516488709E-10j</v>
      </c>
      <c r="AG216" s="72">
        <f t="shared" si="57"/>
        <v>-12.308479057718891</v>
      </c>
      <c r="AH216" s="72">
        <f t="shared" si="58"/>
        <v>1.8689969252440679E-7</v>
      </c>
      <c r="AI216" s="72"/>
      <c r="AJ216" s="72"/>
      <c r="AK216" s="72"/>
      <c r="AL216" s="72" t="str">
        <f t="shared" si="51"/>
        <v>3.35889955883311+2.58826095626672j</v>
      </c>
      <c r="AM216" s="72">
        <f t="shared" si="59"/>
        <v>12.548211115980017</v>
      </c>
      <c r="AN216" s="72">
        <f t="shared" si="60"/>
        <v>37.616700921182073</v>
      </c>
      <c r="AO216" s="72"/>
      <c r="AP216" s="72"/>
      <c r="AQ216" s="72"/>
      <c r="AR216" s="72" t="str">
        <f t="shared" si="52"/>
        <v>10.0651102153547-32.6180821576565j</v>
      </c>
      <c r="AS216" s="72">
        <f t="shared" si="61"/>
        <v>30.664175191417165</v>
      </c>
      <c r="AT216" s="72">
        <f t="shared" si="62"/>
        <v>-72.851105205668077</v>
      </c>
      <c r="AU216" s="72"/>
      <c r="AV216" s="72"/>
      <c r="AW216" s="72"/>
      <c r="AX216" s="72" t="str">
        <f t="shared" si="63"/>
        <v>-1.57792700195751-6.54614654949505j</v>
      </c>
      <c r="AY216" s="72">
        <f t="shared" si="64"/>
        <v>16.564996024377766</v>
      </c>
      <c r="AZ216" s="72">
        <f t="shared" si="65"/>
        <v>-103.55242488744837</v>
      </c>
      <c r="BA216" s="72">
        <f t="shared" si="53"/>
        <v>76.447575112551633</v>
      </c>
      <c r="BB216" s="72">
        <f t="shared" si="66"/>
        <v>-16.564996024377766</v>
      </c>
      <c r="BC216" s="72">
        <f t="shared" si="67"/>
        <v>-76.447575112551633</v>
      </c>
      <c r="BD216" s="72"/>
      <c r="BE216" s="72"/>
      <c r="BF216" s="56"/>
    </row>
    <row r="217" spans="2:58" s="42" customFormat="1" hidden="1" x14ac:dyDescent="0.3">
      <c r="B217" s="55">
        <v>103</v>
      </c>
      <c r="C217" s="72">
        <f t="shared" si="34"/>
        <v>11481.536214968835</v>
      </c>
      <c r="D217" s="72" t="str">
        <f t="shared" si="54"/>
        <v>72140.6196497425j</v>
      </c>
      <c r="E217" s="72">
        <f t="shared" si="35"/>
        <v>0.99789078921830976</v>
      </c>
      <c r="F217" s="72" t="str">
        <f t="shared" si="36"/>
        <v>-0.0721406196497425j</v>
      </c>
      <c r="G217" s="72" t="str">
        <f t="shared" si="37"/>
        <v>0.99789078921831-0.0721406196497425j</v>
      </c>
      <c r="H217" s="72">
        <f t="shared" si="38"/>
        <v>4.2986736663635922E-3</v>
      </c>
      <c r="I217" s="72">
        <f t="shared" si="39"/>
        <v>-4.1348961969339113</v>
      </c>
      <c r="J217" s="72"/>
      <c r="K217" s="72"/>
      <c r="L217" s="72"/>
      <c r="M217" s="72">
        <f t="shared" si="40"/>
        <v>21.81818181818182</v>
      </c>
      <c r="N217" s="72" t="str">
        <f t="shared" si="41"/>
        <v>1+1.74739008915606j</v>
      </c>
      <c r="O217" s="72" t="str">
        <f t="shared" si="42"/>
        <v>0.622170070349616+0.216421858949227j</v>
      </c>
      <c r="P217" s="72" t="str">
        <f t="shared" si="55"/>
        <v>50.2972228192767+43.7813670378871j</v>
      </c>
      <c r="Q217" s="72"/>
      <c r="R217" s="72"/>
      <c r="S217" s="72"/>
      <c r="T217" s="72">
        <f t="shared" si="43"/>
        <v>24</v>
      </c>
      <c r="U217" s="72" t="str">
        <f t="shared" si="44"/>
        <v>1+0.00158709363229433j</v>
      </c>
      <c r="V217" s="72" t="str">
        <f t="shared" si="45"/>
        <v>0.622170070349616+0.216421858949227j</v>
      </c>
      <c r="W217" s="72" t="str">
        <f t="shared" si="56"/>
        <v>34.42994706339-11.9152354847952j</v>
      </c>
      <c r="X217" s="72"/>
      <c r="Y217" s="72"/>
      <c r="Z217" s="72"/>
      <c r="AA217" s="72" t="str">
        <f t="shared" si="46"/>
        <v>1.9999999996-2.7723632117585j</v>
      </c>
      <c r="AB217" s="72">
        <f t="shared" si="47"/>
        <v>10.676657993338615</v>
      </c>
      <c r="AC217" s="72">
        <f t="shared" si="48"/>
        <v>-54.193086265112569</v>
      </c>
      <c r="AD217" s="72"/>
      <c r="AE217" s="72" t="str">
        <f t="shared" si="49"/>
        <v>62500-0.000281799295506806j</v>
      </c>
      <c r="AF217" s="72" t="str">
        <f t="shared" si="50"/>
        <v>0.242424242424242+8.2806037247179E-10j</v>
      </c>
      <c r="AG217" s="72">
        <f t="shared" si="57"/>
        <v>-12.308479057718891</v>
      </c>
      <c r="AH217" s="72">
        <f t="shared" si="58"/>
        <v>1.9570800366424142E-7</v>
      </c>
      <c r="AI217" s="72"/>
      <c r="AJ217" s="72"/>
      <c r="AK217" s="72"/>
      <c r="AL217" s="72" t="str">
        <f t="shared" si="51"/>
        <v>3.66111289083649+2.74915524962772j</v>
      </c>
      <c r="AM217" s="72">
        <f t="shared" si="59"/>
        <v>13.214244745878288</v>
      </c>
      <c r="AN217" s="72">
        <f t="shared" si="60"/>
        <v>36.903141743584619</v>
      </c>
      <c r="AO217" s="72"/>
      <c r="AP217" s="72"/>
      <c r="AQ217" s="72"/>
      <c r="AR217" s="72" t="str">
        <f t="shared" si="52"/>
        <v>9.93372079173048-33.0738643513221j</v>
      </c>
      <c r="AS217" s="72">
        <f t="shared" si="61"/>
        <v>30.764799878709105</v>
      </c>
      <c r="AT217" s="72">
        <f t="shared" si="62"/>
        <v>-73.282382639424981</v>
      </c>
      <c r="AU217" s="72"/>
      <c r="AV217" s="72"/>
      <c r="AW217" s="72"/>
      <c r="AX217" s="72" t="str">
        <f t="shared" si="63"/>
        <v>-1.52381013233174-6.19694789700807j</v>
      </c>
      <c r="AY217" s="72">
        <f t="shared" si="64"/>
        <v>16.098521410113221</v>
      </c>
      <c r="AZ217" s="72">
        <f t="shared" si="65"/>
        <v>-103.81476801571903</v>
      </c>
      <c r="BA217" s="72">
        <f t="shared" si="53"/>
        <v>76.185231984280975</v>
      </c>
      <c r="BB217" s="72">
        <f t="shared" si="66"/>
        <v>-16.098521410113221</v>
      </c>
      <c r="BC217" s="72">
        <f t="shared" si="67"/>
        <v>-76.185231984280975</v>
      </c>
      <c r="BD217" s="72"/>
      <c r="BE217" s="72"/>
      <c r="BF217" s="56"/>
    </row>
    <row r="218" spans="2:58" s="42" customFormat="1" hidden="1" x14ac:dyDescent="0.3">
      <c r="B218" s="55">
        <v>104</v>
      </c>
      <c r="C218" s="72">
        <f t="shared" si="34"/>
        <v>12022.644346174135</v>
      </c>
      <c r="D218" s="72" t="str">
        <f t="shared" si="54"/>
        <v>75540.502309327j</v>
      </c>
      <c r="E218" s="72">
        <f t="shared" si="35"/>
        <v>0.99768729636680653</v>
      </c>
      <c r="F218" s="72" t="str">
        <f t="shared" si="36"/>
        <v>-0.075540502309327j</v>
      </c>
      <c r="G218" s="72" t="str">
        <f t="shared" si="37"/>
        <v>0.997687296366807-0.075540502309327j</v>
      </c>
      <c r="H218" s="72">
        <f t="shared" si="38"/>
        <v>4.7152186370384205E-3</v>
      </c>
      <c r="I218" s="72">
        <f t="shared" si="39"/>
        <v>-4.3299232401185153</v>
      </c>
      <c r="J218" s="72"/>
      <c r="K218" s="72"/>
      <c r="L218" s="72"/>
      <c r="M218" s="72">
        <f t="shared" si="40"/>
        <v>21.81818181818182</v>
      </c>
      <c r="N218" s="72" t="str">
        <f t="shared" si="41"/>
        <v>1+1.82974204693652j</v>
      </c>
      <c r="O218" s="72" t="str">
        <f t="shared" si="42"/>
        <v>0.585717720288041+0.226621506927981j</v>
      </c>
      <c r="P218" s="72" t="str">
        <f t="shared" si="55"/>
        <v>55.3376035325433+46.7476953653369j</v>
      </c>
      <c r="Q218" s="72"/>
      <c r="R218" s="72"/>
      <c r="S218" s="72"/>
      <c r="T218" s="72">
        <f t="shared" si="43"/>
        <v>24</v>
      </c>
      <c r="U218" s="72" t="str">
        <f t="shared" si="44"/>
        <v>1+0.00166189105080519j</v>
      </c>
      <c r="V218" s="72" t="str">
        <f t="shared" si="45"/>
        <v>0.585717720288041+0.226621506927981j</v>
      </c>
      <c r="W218" s="72" t="str">
        <f t="shared" si="56"/>
        <v>35.6629304926078-13.7303369625361j</v>
      </c>
      <c r="X218" s="72"/>
      <c r="Y218" s="72"/>
      <c r="Z218" s="72"/>
      <c r="AA218" s="72" t="str">
        <f t="shared" si="46"/>
        <v>1.9999999996-2.64758631300124j</v>
      </c>
      <c r="AB218" s="72">
        <f t="shared" si="47"/>
        <v>10.417760091489392</v>
      </c>
      <c r="AC218" s="72">
        <f t="shared" si="48"/>
        <v>-52.932417613139705</v>
      </c>
      <c r="AD218" s="72"/>
      <c r="AE218" s="72" t="str">
        <f t="shared" si="49"/>
        <v>62500-0.000295080087145809j</v>
      </c>
      <c r="AF218" s="72" t="str">
        <f t="shared" si="50"/>
        <v>0.242424242424242+8.67085655524875E-10j</v>
      </c>
      <c r="AG218" s="72">
        <f t="shared" si="57"/>
        <v>-12.308479057718891</v>
      </c>
      <c r="AH218" s="72">
        <f t="shared" si="58"/>
        <v>2.0493143771887784E-7</v>
      </c>
      <c r="AI218" s="72"/>
      <c r="AJ218" s="72"/>
      <c r="AK218" s="72"/>
      <c r="AL218" s="72" t="str">
        <f t="shared" si="51"/>
        <v>4.0310989595726+2.91377299208821j</v>
      </c>
      <c r="AM218" s="72">
        <f t="shared" si="59"/>
        <v>13.933967438937842</v>
      </c>
      <c r="AN218" s="72">
        <f t="shared" si="60"/>
        <v>35.860286884676569</v>
      </c>
      <c r="AO218" s="72"/>
      <c r="AP218" s="72"/>
      <c r="AQ218" s="72"/>
      <c r="AR218" s="72" t="str">
        <f t="shared" si="52"/>
        <v>9.69722800323117-33.7943772151915j</v>
      </c>
      <c r="AS218" s="72">
        <f t="shared" si="61"/>
        <v>30.920522580794842</v>
      </c>
      <c r="AT218" s="72">
        <f t="shared" si="62"/>
        <v>-73.989275123397462</v>
      </c>
      <c r="AU218" s="72"/>
      <c r="AV218" s="72"/>
      <c r="AW218" s="72"/>
      <c r="AX218" s="72" t="str">
        <f t="shared" si="63"/>
        <v>-1.46977652538279-5.86587191153818j</v>
      </c>
      <c r="AY218" s="72">
        <f t="shared" si="64"/>
        <v>15.631094779107848</v>
      </c>
      <c r="AZ218" s="72">
        <f t="shared" si="65"/>
        <v>-104.06665517637532</v>
      </c>
      <c r="BA218" s="72">
        <f t="shared" si="53"/>
        <v>75.93334482362468</v>
      </c>
      <c r="BB218" s="72">
        <f t="shared" si="66"/>
        <v>-15.631094779107848</v>
      </c>
      <c r="BC218" s="72">
        <f t="shared" si="67"/>
        <v>-75.93334482362468</v>
      </c>
      <c r="BD218" s="72"/>
      <c r="BE218" s="72"/>
      <c r="BF218" s="56"/>
    </row>
    <row r="219" spans="2:58" s="42" customFormat="1" hidden="1" x14ac:dyDescent="0.3">
      <c r="B219" s="55">
        <v>105</v>
      </c>
      <c r="C219" s="72">
        <f t="shared" si="34"/>
        <v>12589.254117941677</v>
      </c>
      <c r="D219" s="72" t="str">
        <f t="shared" si="54"/>
        <v>79100.6165022012j</v>
      </c>
      <c r="E219" s="72">
        <f t="shared" si="35"/>
        <v>0.99746417089206219</v>
      </c>
      <c r="F219" s="72" t="str">
        <f t="shared" si="36"/>
        <v>-0.0791006165022012j</v>
      </c>
      <c r="G219" s="72" t="str">
        <f t="shared" si="37"/>
        <v>0.997464170892062-0.0791006165022012j</v>
      </c>
      <c r="H219" s="72">
        <f t="shared" si="38"/>
        <v>5.1723181103352084E-3</v>
      </c>
      <c r="I219" s="72">
        <f t="shared" si="39"/>
        <v>-4.5341645383970892</v>
      </c>
      <c r="J219" s="72"/>
      <c r="K219" s="72"/>
      <c r="L219" s="72"/>
      <c r="M219" s="72">
        <f t="shared" si="40"/>
        <v>21.81818181818182</v>
      </c>
      <c r="N219" s="72" t="str">
        <f t="shared" si="41"/>
        <v>1+1.91597513291632j</v>
      </c>
      <c r="O219" s="72" t="str">
        <f t="shared" si="42"/>
        <v>0.545748513247345+0.237301849506604j</v>
      </c>
      <c r="P219" s="72" t="str">
        <f t="shared" si="55"/>
        <v>61.6319904791164+49.7989601802142j</v>
      </c>
      <c r="Q219" s="72"/>
      <c r="R219" s="72"/>
      <c r="S219" s="72"/>
      <c r="T219" s="72">
        <f t="shared" si="43"/>
        <v>24</v>
      </c>
      <c r="U219" s="72" t="str">
        <f t="shared" si="44"/>
        <v>1+0.00174021356304843j</v>
      </c>
      <c r="V219" s="72" t="str">
        <f t="shared" si="45"/>
        <v>0.545748513247345+0.237301849506604j</v>
      </c>
      <c r="W219" s="72" t="str">
        <f t="shared" si="56"/>
        <v>37.0118360570438-16.0169232023118j</v>
      </c>
      <c r="X219" s="72"/>
      <c r="Y219" s="72"/>
      <c r="Z219" s="72"/>
      <c r="AA219" s="72" t="str">
        <f t="shared" si="46"/>
        <v>1.9999999996-2.52842529978194j</v>
      </c>
      <c r="AB219" s="72">
        <f t="shared" si="47"/>
        <v>10.167381900054448</v>
      </c>
      <c r="AC219" s="72">
        <f t="shared" si="48"/>
        <v>-51.655785832937141</v>
      </c>
      <c r="AD219" s="72"/>
      <c r="AE219" s="72" t="str">
        <f t="shared" si="49"/>
        <v>62500-0.000308986783211723j</v>
      </c>
      <c r="AF219" s="72" t="str">
        <f t="shared" si="50"/>
        <v>0.242424242424242+9.07950143505522E-10j</v>
      </c>
      <c r="AG219" s="72">
        <f t="shared" si="57"/>
        <v>-12.308479057718891</v>
      </c>
      <c r="AH219" s="72">
        <f t="shared" si="58"/>
        <v>2.1458955882855125E-7</v>
      </c>
      <c r="AI219" s="72"/>
      <c r="AJ219" s="72"/>
      <c r="AK219" s="72"/>
      <c r="AL219" s="72" t="str">
        <f t="shared" si="51"/>
        <v>4.48909275919643+3.07423187453428j</v>
      </c>
      <c r="AM219" s="72">
        <f t="shared" si="59"/>
        <v>14.713336040635525</v>
      </c>
      <c r="AN219" s="72">
        <f t="shared" si="60"/>
        <v>34.404222083599457</v>
      </c>
      <c r="AO219" s="72"/>
      <c r="AP219" s="72"/>
      <c r="AQ219" s="72"/>
      <c r="AR219" s="72" t="str">
        <f t="shared" si="52"/>
        <v>9.29586728155446-34.8297547545019j</v>
      </c>
      <c r="AS219" s="72">
        <f t="shared" si="61"/>
        <v>31.137846270150931</v>
      </c>
      <c r="AT219" s="72">
        <f t="shared" si="62"/>
        <v>-75.056400417384893</v>
      </c>
      <c r="AU219" s="72"/>
      <c r="AV219" s="72"/>
      <c r="AW219" s="72"/>
      <c r="AX219" s="72" t="str">
        <f t="shared" si="63"/>
        <v>-1.41605332086699-5.55218864691112j</v>
      </c>
      <c r="AY219" s="72">
        <f t="shared" si="64"/>
        <v>15.162974155314615</v>
      </c>
      <c r="AZ219" s="72">
        <f t="shared" si="65"/>
        <v>-104.30792782595441</v>
      </c>
      <c r="BA219" s="72">
        <f t="shared" si="53"/>
        <v>75.692072174045592</v>
      </c>
      <c r="BB219" s="72">
        <f t="shared" si="66"/>
        <v>-15.162974155314615</v>
      </c>
      <c r="BC219" s="72">
        <f t="shared" si="67"/>
        <v>-75.692072174045592</v>
      </c>
      <c r="BD219" s="72"/>
      <c r="BE219" s="72"/>
      <c r="BF219" s="56"/>
    </row>
    <row r="220" spans="2:58" s="42" customFormat="1" hidden="1" x14ac:dyDescent="0.3">
      <c r="B220" s="55">
        <v>106</v>
      </c>
      <c r="C220" s="72">
        <f t="shared" si="34"/>
        <v>13182.567385564085</v>
      </c>
      <c r="D220" s="72" t="str">
        <f t="shared" si="54"/>
        <v>82828.5137078811j</v>
      </c>
      <c r="E220" s="72">
        <f t="shared" si="35"/>
        <v>0.99721951867400094</v>
      </c>
      <c r="F220" s="72" t="str">
        <f t="shared" si="36"/>
        <v>-0.0828285137078811j</v>
      </c>
      <c r="G220" s="72" t="str">
        <f t="shared" si="37"/>
        <v>0.997219518674001-0.0828285137078811j</v>
      </c>
      <c r="H220" s="72">
        <f t="shared" si="38"/>
        <v>5.6739587960906411E-3</v>
      </c>
      <c r="I220" s="72">
        <f t="shared" si="39"/>
        <v>-4.7480577130911259</v>
      </c>
      <c r="J220" s="72"/>
      <c r="K220" s="72"/>
      <c r="L220" s="72"/>
      <c r="M220" s="72">
        <f t="shared" si="40"/>
        <v>21.81818181818182</v>
      </c>
      <c r="N220" s="72" t="str">
        <f t="shared" si="41"/>
        <v>1+2.0062722590323j</v>
      </c>
      <c r="O220" s="72" t="str">
        <f t="shared" si="42"/>
        <v>0.501923149210087+0.248485541123643j</v>
      </c>
      <c r="P220" s="72" t="str">
        <f t="shared" si="55"/>
        <v>69.5888289741238+52.7598600347902j</v>
      </c>
      <c r="Q220" s="72"/>
      <c r="R220" s="72"/>
      <c r="S220" s="72"/>
      <c r="T220" s="72">
        <f t="shared" si="43"/>
        <v>24</v>
      </c>
      <c r="U220" s="72" t="str">
        <f t="shared" si="44"/>
        <v>1+0.00182222730157338j</v>
      </c>
      <c r="V220" s="72" t="str">
        <f t="shared" si="45"/>
        <v>0.501923149210087+0.248485541123643j</v>
      </c>
      <c r="W220" s="72" t="str">
        <f t="shared" si="56"/>
        <v>38.4383244289178-18.9424106167067j</v>
      </c>
      <c r="X220" s="72"/>
      <c r="Y220" s="72"/>
      <c r="Z220" s="72"/>
      <c r="AA220" s="72" t="str">
        <f t="shared" si="46"/>
        <v>1.9999999996-2.41462741561535j</v>
      </c>
      <c r="AB220" s="72">
        <f t="shared" si="47"/>
        <v>9.9257231864923554</v>
      </c>
      <c r="AC220" s="72">
        <f t="shared" si="48"/>
        <v>-50.365552473496585</v>
      </c>
      <c r="AD220" s="72"/>
      <c r="AE220" s="72" t="str">
        <f t="shared" si="49"/>
        <v>62500-0.000323548881671411j</v>
      </c>
      <c r="AF220" s="72" t="str">
        <f t="shared" si="50"/>
        <v>0.242424242424242+9.50740515471547E-10j</v>
      </c>
      <c r="AG220" s="72">
        <f t="shared" si="57"/>
        <v>-12.308479057718891</v>
      </c>
      <c r="AH220" s="72">
        <f t="shared" si="58"/>
        <v>2.2470285316302488E-7</v>
      </c>
      <c r="AI220" s="72"/>
      <c r="AJ220" s="72"/>
      <c r="AK220" s="72"/>
      <c r="AL220" s="72" t="str">
        <f t="shared" si="51"/>
        <v>5.06214778366307+3.2150279252596j</v>
      </c>
      <c r="AM220" s="72">
        <f t="shared" si="59"/>
        <v>15.558407540912839</v>
      </c>
      <c r="AN220" s="72">
        <f t="shared" si="60"/>
        <v>32.420097014850924</v>
      </c>
      <c r="AO220" s="72"/>
      <c r="AP220" s="72"/>
      <c r="AQ220" s="72"/>
      <c r="AR220" s="72" t="str">
        <f t="shared" si="52"/>
        <v>8.63365866858036-36.2392828994828j</v>
      </c>
      <c r="AS220" s="72">
        <f t="shared" si="61"/>
        <v>31.423349215253424</v>
      </c>
      <c r="AT220" s="72">
        <f t="shared" si="62"/>
        <v>-76.599635406693338</v>
      </c>
      <c r="AU220" s="72"/>
      <c r="AV220" s="72"/>
      <c r="AW220" s="72"/>
      <c r="AX220" s="72" t="str">
        <f t="shared" si="63"/>
        <v>-1.36286235424555-5.25517415760661j</v>
      </c>
      <c r="AY220" s="72">
        <f t="shared" si="64"/>
        <v>14.69442751433321</v>
      </c>
      <c r="AZ220" s="72">
        <f t="shared" si="65"/>
        <v>-104.53864149031691</v>
      </c>
      <c r="BA220" s="72">
        <f t="shared" si="53"/>
        <v>75.461358509683095</v>
      </c>
      <c r="BB220" s="72">
        <f t="shared" si="66"/>
        <v>-14.69442751433321</v>
      </c>
      <c r="BC220" s="72">
        <f t="shared" si="67"/>
        <v>-75.461358509683095</v>
      </c>
      <c r="BD220" s="72"/>
      <c r="BE220" s="72"/>
      <c r="BF220" s="56"/>
    </row>
    <row r="221" spans="2:58" s="42" customFormat="1" hidden="1" x14ac:dyDescent="0.3">
      <c r="B221" s="55">
        <v>107</v>
      </c>
      <c r="C221" s="72">
        <f t="shared" si="34"/>
        <v>13803.842646028861</v>
      </c>
      <c r="D221" s="72" t="str">
        <f t="shared" si="54"/>
        <v>86732.1012961475j</v>
      </c>
      <c r="E221" s="72">
        <f t="shared" si="35"/>
        <v>0.99695126285125879</v>
      </c>
      <c r="F221" s="72" t="str">
        <f t="shared" si="36"/>
        <v>-0.0867321012961475j</v>
      </c>
      <c r="G221" s="72" t="str">
        <f t="shared" si="37"/>
        <v>0.996951262851259-0.0867321012961475j</v>
      </c>
      <c r="H221" s="72">
        <f t="shared" si="38"/>
        <v>6.2245269729113784E-3</v>
      </c>
      <c r="I221" s="72">
        <f t="shared" si="39"/>
        <v>-4.9720615015708471</v>
      </c>
      <c r="J221" s="72"/>
      <c r="K221" s="72"/>
      <c r="L221" s="72"/>
      <c r="M221" s="72">
        <f t="shared" si="40"/>
        <v>21.81818181818182</v>
      </c>
      <c r="N221" s="72" t="str">
        <f t="shared" si="41"/>
        <v>1+2.10082495759528j</v>
      </c>
      <c r="O221" s="72" t="str">
        <f t="shared" si="42"/>
        <v>0.453869593105199+0.260196303888443j</v>
      </c>
      <c r="P221" s="72" t="str">
        <f t="shared" si="55"/>
        <v>79.7553385499256+55.2672771385937j</v>
      </c>
      <c r="Q221" s="72"/>
      <c r="R221" s="72"/>
      <c r="S221" s="72"/>
      <c r="T221" s="72">
        <f t="shared" si="43"/>
        <v>24</v>
      </c>
      <c r="U221" s="72" t="str">
        <f t="shared" si="44"/>
        <v>1+0.00190810622851524j</v>
      </c>
      <c r="V221" s="72" t="str">
        <f t="shared" si="45"/>
        <v>0.453869593105199+0.260196303888443j</v>
      </c>
      <c r="W221" s="72" t="str">
        <f t="shared" si="56"/>
        <v>39.8421512582438-22.739981051083j</v>
      </c>
      <c r="X221" s="72"/>
      <c r="Y221" s="72"/>
      <c r="Z221" s="72"/>
      <c r="AA221" s="72" t="str">
        <f t="shared" si="46"/>
        <v>1.9999999996-2.30595127993203j</v>
      </c>
      <c r="AB221" s="72">
        <f t="shared" si="47"/>
        <v>9.6929526722198016</v>
      </c>
      <c r="AC221" s="72">
        <f t="shared" si="48"/>
        <v>-49.064213721842819</v>
      </c>
      <c r="AD221" s="72"/>
      <c r="AE221" s="72" t="str">
        <f t="shared" si="49"/>
        <v>62500-0.000338797270688076j</v>
      </c>
      <c r="AF221" s="72" t="str">
        <f t="shared" si="50"/>
        <v>0.242424242424242+9.95547535538883E-10j</v>
      </c>
      <c r="AG221" s="72">
        <f t="shared" si="57"/>
        <v>-12.308479057718891</v>
      </c>
      <c r="AH221" s="72">
        <f t="shared" si="58"/>
        <v>2.3529277237549225E-7</v>
      </c>
      <c r="AI221" s="72"/>
      <c r="AJ221" s="72"/>
      <c r="AK221" s="72"/>
      <c r="AL221" s="72" t="str">
        <f t="shared" si="51"/>
        <v>5.785474034816+3.30645088324654j</v>
      </c>
      <c r="AM221" s="72">
        <f t="shared" si="59"/>
        <v>16.474252946550216</v>
      </c>
      <c r="AN221" s="72">
        <f t="shared" si="60"/>
        <v>29.748358072829532</v>
      </c>
      <c r="AO221" s="72"/>
      <c r="AP221" s="72"/>
      <c r="AQ221" s="72"/>
      <c r="AR221" s="72" t="str">
        <f t="shared" si="52"/>
        <v>7.55485406322064-38.0845241904205j</v>
      </c>
      <c r="AS221" s="72">
        <f t="shared" si="61"/>
        <v>31.782592806000864</v>
      </c>
      <c r="AT221" s="72">
        <f t="shared" si="62"/>
        <v>-78.779856644780551</v>
      </c>
      <c r="AU221" s="72"/>
      <c r="AV221" s="72"/>
      <c r="AW221" s="72"/>
      <c r="AX221" s="72" t="str">
        <f t="shared" si="63"/>
        <v>-1.3104165297081-4.97411030167792j</v>
      </c>
      <c r="AY221" s="72">
        <f t="shared" si="64"/>
        <v>14.225728481100603</v>
      </c>
      <c r="AZ221" s="72">
        <f t="shared" si="65"/>
        <v>-104.75907595910705</v>
      </c>
      <c r="BA221" s="72">
        <f t="shared" si="53"/>
        <v>75.240924040892949</v>
      </c>
      <c r="BB221" s="72">
        <f t="shared" si="66"/>
        <v>-14.225728481100603</v>
      </c>
      <c r="BC221" s="72">
        <f t="shared" si="67"/>
        <v>-75.240924040892949</v>
      </c>
      <c r="BD221" s="72"/>
      <c r="BE221" s="72"/>
      <c r="BF221" s="56"/>
    </row>
    <row r="222" spans="2:58" s="42" customFormat="1" hidden="1" x14ac:dyDescent="0.3">
      <c r="B222" s="55">
        <v>108</v>
      </c>
      <c r="C222" s="72">
        <f t="shared" si="34"/>
        <v>14454.397707459284</v>
      </c>
      <c r="D222" s="72" t="str">
        <f t="shared" si="54"/>
        <v>90819.6592996385j</v>
      </c>
      <c r="E222" s="72">
        <f t="shared" si="35"/>
        <v>0.99665712619063351</v>
      </c>
      <c r="F222" s="72" t="str">
        <f t="shared" si="36"/>
        <v>-0.0908196592996385j</v>
      </c>
      <c r="G222" s="72" t="str">
        <f t="shared" si="37"/>
        <v>0.996657126190634-0.0908196592996385j</v>
      </c>
      <c r="H222" s="72">
        <f t="shared" si="38"/>
        <v>6.8288500445522239E-3</v>
      </c>
      <c r="I222" s="72">
        <f t="shared" si="39"/>
        <v>-5.2066568233858179</v>
      </c>
      <c r="J222" s="72"/>
      <c r="K222" s="72"/>
      <c r="L222" s="72"/>
      <c r="M222" s="72">
        <f t="shared" si="40"/>
        <v>21.81818181818182</v>
      </c>
      <c r="N222" s="72" t="str">
        <f t="shared" si="41"/>
        <v>1+2.19983378755584j</v>
      </c>
      <c r="O222" s="72" t="str">
        <f t="shared" si="42"/>
        <v>0.401179916589045+0.272458977898915j</v>
      </c>
      <c r="P222" s="72" t="str">
        <f t="shared" si="55"/>
        <v>92.8230786330399+56.5977793951818j</v>
      </c>
      <c r="Q222" s="72"/>
      <c r="R222" s="72"/>
      <c r="S222" s="72"/>
      <c r="T222" s="72">
        <f t="shared" si="43"/>
        <v>24</v>
      </c>
      <c r="U222" s="72" t="str">
        <f t="shared" si="44"/>
        <v>1+0.00199803250459205j</v>
      </c>
      <c r="V222" s="72" t="str">
        <f t="shared" si="45"/>
        <v>0.401179916589045+0.272458977898915j</v>
      </c>
      <c r="W222" s="72" t="str">
        <f t="shared" si="56"/>
        <v>40.9958973373459-27.7225928980505j</v>
      </c>
      <c r="X222" s="72"/>
      <c r="Y222" s="72"/>
      <c r="Z222" s="72"/>
      <c r="AA222" s="72" t="str">
        <f t="shared" si="46"/>
        <v>1.9999999996-2.2021663760777j</v>
      </c>
      <c r="AB222" s="72">
        <f t="shared" si="47"/>
        <v>9.4692053693741673</v>
      </c>
      <c r="AC222" s="72">
        <f t="shared" si="48"/>
        <v>-47.754378264651237</v>
      </c>
      <c r="AD222" s="72"/>
      <c r="AE222" s="72" t="str">
        <f t="shared" si="49"/>
        <v>62500-0.000354764294139212j</v>
      </c>
      <c r="AF222" s="72" t="str">
        <f t="shared" si="50"/>
        <v>0.242424242424242+1.04246624540448E-09j</v>
      </c>
      <c r="AG222" s="72">
        <f t="shared" si="57"/>
        <v>-12.308479057718891</v>
      </c>
      <c r="AH222" s="72">
        <f t="shared" si="58"/>
        <v>2.4638177910441964E-7</v>
      </c>
      <c r="AI222" s="72"/>
      <c r="AJ222" s="72"/>
      <c r="AK222" s="72"/>
      <c r="AL222" s="72" t="str">
        <f t="shared" si="51"/>
        <v>6.70143532952016+3.29251905768916j</v>
      </c>
      <c r="AM222" s="72">
        <f t="shared" si="59"/>
        <v>17.462442268682675</v>
      </c>
      <c r="AN222" s="72">
        <f t="shared" si="60"/>
        <v>26.165601917077826</v>
      </c>
      <c r="AO222" s="72"/>
      <c r="AP222" s="72"/>
      <c r="AQ222" s="72"/>
      <c r="AR222" s="72" t="str">
        <f t="shared" si="52"/>
        <v>5.80665470080312-40.4055605203274j</v>
      </c>
      <c r="AS222" s="72">
        <f t="shared" si="61"/>
        <v>32.217601166451708</v>
      </c>
      <c r="AT222" s="72">
        <f t="shared" si="62"/>
        <v>-81.822055020589644</v>
      </c>
      <c r="AU222" s="72"/>
      <c r="AV222" s="72"/>
      <c r="AW222" s="72"/>
      <c r="AX222" s="72" t="str">
        <f t="shared" si="63"/>
        <v>-1.25891650295832-4.70828519500883j</v>
      </c>
      <c r="AY222" s="72">
        <f t="shared" si="64"/>
        <v>13.757151820241418</v>
      </c>
      <c r="AZ222" s="72">
        <f t="shared" si="65"/>
        <v>-104.9697406744049</v>
      </c>
      <c r="BA222" s="72">
        <f t="shared" si="53"/>
        <v>75.030259325595097</v>
      </c>
      <c r="BB222" s="72">
        <f t="shared" si="66"/>
        <v>-13.757151820241418</v>
      </c>
      <c r="BC222" s="72">
        <f t="shared" si="67"/>
        <v>-75.030259325595097</v>
      </c>
      <c r="BD222" s="72"/>
      <c r="BE222" s="72"/>
      <c r="BF222" s="56"/>
    </row>
    <row r="223" spans="2:58" s="42" customFormat="1" hidden="1" x14ac:dyDescent="0.3">
      <c r="B223" s="55">
        <v>109</v>
      </c>
      <c r="C223" s="72">
        <f t="shared" si="34"/>
        <v>15135.612484362091</v>
      </c>
      <c r="D223" s="72" t="str">
        <f t="shared" si="54"/>
        <v>95099.8579769078j</v>
      </c>
      <c r="E223" s="72">
        <f t="shared" si="35"/>
        <v>0.99633461175557159</v>
      </c>
      <c r="F223" s="72" t="str">
        <f t="shared" si="36"/>
        <v>-0.0950998579769078j</v>
      </c>
      <c r="G223" s="72" t="str">
        <f t="shared" si="37"/>
        <v>0.996334611755572-0.0950998579769078j</v>
      </c>
      <c r="H223" s="72">
        <f t="shared" si="38"/>
        <v>7.4922427088752915E-3</v>
      </c>
      <c r="I223" s="72">
        <f t="shared" si="39"/>
        <v>-5.4523479066701679</v>
      </c>
      <c r="J223" s="72"/>
      <c r="K223" s="72"/>
      <c r="L223" s="72"/>
      <c r="M223" s="72">
        <f t="shared" si="40"/>
        <v>21.81818181818182</v>
      </c>
      <c r="N223" s="72" t="str">
        <f t="shared" si="41"/>
        <v>1+2.30350875991666j</v>
      </c>
      <c r="O223" s="72" t="str">
        <f t="shared" si="42"/>
        <v>0.343406835127245+0.285299573930723j</v>
      </c>
      <c r="P223" s="72" t="str">
        <f t="shared" si="55"/>
        <v>109.526168745326+55.3588389097914j</v>
      </c>
      <c r="Q223" s="72"/>
      <c r="R223" s="72"/>
      <c r="S223" s="72"/>
      <c r="T223" s="72">
        <f t="shared" si="43"/>
        <v>24</v>
      </c>
      <c r="U223" s="72" t="str">
        <f t="shared" si="44"/>
        <v>1+0.00209219687549197j</v>
      </c>
      <c r="V223" s="72" t="str">
        <f t="shared" si="45"/>
        <v>0.343406835127245+0.285299573930723j</v>
      </c>
      <c r="W223" s="72" t="str">
        <f t="shared" si="56"/>
        <v>41.4204286304395-34.2655320501132j</v>
      </c>
      <c r="X223" s="72"/>
      <c r="Y223" s="72"/>
      <c r="Z223" s="72"/>
      <c r="AA223" s="72" t="str">
        <f t="shared" si="46"/>
        <v>1.9999999996-2.10305256235663j</v>
      </c>
      <c r="AB223" s="72">
        <f t="shared" si="47"/>
        <v>9.2545803935442521</v>
      </c>
      <c r="AC223" s="72">
        <f t="shared" si="48"/>
        <v>-46.438742435360794</v>
      </c>
      <c r="AD223" s="72"/>
      <c r="AE223" s="72" t="str">
        <f t="shared" si="49"/>
        <v>62500-0.000371483820222296j</v>
      </c>
      <c r="AF223" s="72" t="str">
        <f t="shared" si="50"/>
        <v>0.242424242424242+1.09159616594247E-09j</v>
      </c>
      <c r="AG223" s="72">
        <f t="shared" si="57"/>
        <v>-12.308479057718891</v>
      </c>
      <c r="AH223" s="72">
        <f t="shared" si="58"/>
        <v>2.5799339461980929E-7</v>
      </c>
      <c r="AI223" s="72"/>
      <c r="AJ223" s="72"/>
      <c r="AK223" s="72"/>
      <c r="AL223" s="72" t="str">
        <f t="shared" si="51"/>
        <v>7.84996780776106+3.07028278685188j</v>
      </c>
      <c r="AM223" s="72">
        <f t="shared" si="59"/>
        <v>18.515557139860533</v>
      </c>
      <c r="AN223" s="72">
        <f t="shared" si="60"/>
        <v>21.361483269366499</v>
      </c>
      <c r="AO223" s="72"/>
      <c r="AP223" s="72"/>
      <c r="AQ223" s="72"/>
      <c r="AR223" s="72" t="str">
        <f t="shared" si="52"/>
        <v>2.98862373165649-43.1548389035982j</v>
      </c>
      <c r="AS223" s="72">
        <f t="shared" si="61"/>
        <v>32.721369175385966</v>
      </c>
      <c r="AT223" s="72">
        <f t="shared" si="62"/>
        <v>-86.038391880435839</v>
      </c>
      <c r="AU223" s="72"/>
      <c r="AV223" s="72"/>
      <c r="AW223" s="72"/>
      <c r="AX223" s="72" t="str">
        <f t="shared" si="63"/>
        <v>-1.20854777875-4.45699423073867j</v>
      </c>
      <c r="AY223" s="72">
        <f t="shared" si="64"/>
        <v>13.288968867288444</v>
      </c>
      <c r="AZ223" s="72">
        <f t="shared" si="65"/>
        <v>-105.17137512597218</v>
      </c>
      <c r="BA223" s="72">
        <f t="shared" si="53"/>
        <v>74.828624874027824</v>
      </c>
      <c r="BB223" s="72">
        <f t="shared" si="66"/>
        <v>-13.288968867288444</v>
      </c>
      <c r="BC223" s="72">
        <f t="shared" si="67"/>
        <v>-74.828624874027824</v>
      </c>
      <c r="BD223" s="72"/>
      <c r="BE223" s="72"/>
      <c r="BF223" s="56"/>
    </row>
    <row r="224" spans="2:58" s="42" customFormat="1" hidden="1" x14ac:dyDescent="0.3">
      <c r="B224" s="55">
        <v>110</v>
      </c>
      <c r="C224" s="72">
        <f t="shared" si="34"/>
        <v>15848.931924611154</v>
      </c>
      <c r="D224" s="72" t="str">
        <f t="shared" si="54"/>
        <v>99581.7762032063j</v>
      </c>
      <c r="E224" s="72">
        <f t="shared" si="35"/>
        <v>0.99598098170958471</v>
      </c>
      <c r="F224" s="72" t="str">
        <f t="shared" si="36"/>
        <v>-0.0995817762032063j</v>
      </c>
      <c r="G224" s="72" t="str">
        <f t="shared" si="37"/>
        <v>0.995980981709585-0.0995817762032063j</v>
      </c>
      <c r="H224" s="72">
        <f t="shared" si="38"/>
        <v>8.2205583050737278E-3</v>
      </c>
      <c r="I224" s="72">
        <f t="shared" si="39"/>
        <v>-5.7096634790239831</v>
      </c>
      <c r="J224" s="72"/>
      <c r="K224" s="72"/>
      <c r="L224" s="72"/>
      <c r="M224" s="72">
        <f t="shared" si="40"/>
        <v>21.81818181818182</v>
      </c>
      <c r="N224" s="72" t="str">
        <f t="shared" si="41"/>
        <v>1+2.41206978319406j</v>
      </c>
      <c r="O224" s="72" t="str">
        <f t="shared" si="42"/>
        <v>0.280059910980375+0.298745328609619j</v>
      </c>
      <c r="P224" s="72" t="str">
        <f t="shared" si="55"/>
        <v>130.201329257611+49.0250037762753j</v>
      </c>
      <c r="Q224" s="72"/>
      <c r="R224" s="72"/>
      <c r="S224" s="72"/>
      <c r="T224" s="72">
        <f t="shared" si="43"/>
        <v>24</v>
      </c>
      <c r="U224" s="72" t="str">
        <f t="shared" si="44"/>
        <v>1+0.00219079907647054j</v>
      </c>
      <c r="V224" s="72" t="str">
        <f t="shared" si="45"/>
        <v>0.280059910980375+0.298745328609619j</v>
      </c>
      <c r="W224" s="72" t="str">
        <f t="shared" si="56"/>
        <v>40.1780309468791-42.670940794218j</v>
      </c>
      <c r="X224" s="72"/>
      <c r="Y224" s="72"/>
      <c r="Z224" s="72"/>
      <c r="AA224" s="72" t="str">
        <f t="shared" si="46"/>
        <v>1.9999999996-2.00839960508148j</v>
      </c>
      <c r="AB224" s="72">
        <f t="shared" si="47"/>
        <v>9.0491393262892412</v>
      </c>
      <c r="AC224" s="72">
        <f t="shared" si="48"/>
        <v>-45.120063188978591</v>
      </c>
      <c r="AD224" s="72"/>
      <c r="AE224" s="72" t="str">
        <f t="shared" si="49"/>
        <v>62500-0.000388991313293774j</v>
      </c>
      <c r="AF224" s="72" t="str">
        <f t="shared" si="50"/>
        <v>0.242424242424242+1.14304150830126E-09j</v>
      </c>
      <c r="AG224" s="72">
        <f t="shared" si="57"/>
        <v>-12.308479057718891</v>
      </c>
      <c r="AH224" s="72">
        <f t="shared" si="58"/>
        <v>2.7015224871496195E-7</v>
      </c>
      <c r="AI224" s="72"/>
      <c r="AJ224" s="72"/>
      <c r="AK224" s="72"/>
      <c r="AL224" s="72" t="str">
        <f t="shared" si="51"/>
        <v>9.2341830667345+2.46104977188722j</v>
      </c>
      <c r="AM224" s="72">
        <f t="shared" si="59"/>
        <v>19.605987299491026</v>
      </c>
      <c r="AN224" s="72">
        <f t="shared" si="60"/>
        <v>14.923312458942103</v>
      </c>
      <c r="AO224" s="72"/>
      <c r="AP224" s="72"/>
      <c r="AQ224" s="72"/>
      <c r="AR224" s="72" t="str">
        <f t="shared" si="52"/>
        <v>-1.48181143963485-46.0370945821681j</v>
      </c>
      <c r="AS224" s="72">
        <f t="shared" si="61"/>
        <v>33.266655215365091</v>
      </c>
      <c r="AT224" s="72">
        <f t="shared" si="62"/>
        <v>-91.843562033596129</v>
      </c>
      <c r="AU224" s="72"/>
      <c r="AV224" s="72"/>
      <c r="AW224" s="72"/>
      <c r="AX224" s="72" t="str">
        <f t="shared" si="63"/>
        <v>-1.15947830440818-4.21954155832539j</v>
      </c>
      <c r="AY224" s="72">
        <f t="shared" si="64"/>
        <v>12.821443051965336</v>
      </c>
      <c r="AZ224" s="72">
        <f t="shared" si="65"/>
        <v>-105.36494428962011</v>
      </c>
      <c r="BA224" s="72">
        <f t="shared" si="53"/>
        <v>74.635055710379874</v>
      </c>
      <c r="BB224" s="72">
        <f t="shared" si="66"/>
        <v>-12.821443051965336</v>
      </c>
      <c r="BC224" s="72">
        <f t="shared" si="67"/>
        <v>-74.635055710379874</v>
      </c>
      <c r="BD224" s="72"/>
      <c r="BE224" s="72"/>
      <c r="BF224" s="56"/>
    </row>
    <row r="225" spans="2:58" s="42" customFormat="1" hidden="1" x14ac:dyDescent="0.3">
      <c r="B225" s="55">
        <v>111</v>
      </c>
      <c r="C225" s="72">
        <f t="shared" si="34"/>
        <v>16595.869074375623</v>
      </c>
      <c r="D225" s="72" t="str">
        <f t="shared" si="54"/>
        <v>104274.920727993j</v>
      </c>
      <c r="E225" s="72">
        <f t="shared" si="35"/>
        <v>0.99559323407465894</v>
      </c>
      <c r="F225" s="72" t="str">
        <f t="shared" si="36"/>
        <v>-0.104274920727993j</v>
      </c>
      <c r="G225" s="72" t="str">
        <f t="shared" si="37"/>
        <v>0.995593234074659-0.104274920727993j</v>
      </c>
      <c r="H225" s="72">
        <f t="shared" si="38"/>
        <v>9.0202459831120272E-3</v>
      </c>
      <c r="I225" s="72">
        <f t="shared" si="39"/>
        <v>-5.9791580274393175</v>
      </c>
      <c r="J225" s="72"/>
      <c r="K225" s="72"/>
      <c r="L225" s="72"/>
      <c r="M225" s="72">
        <f t="shared" si="40"/>
        <v>21.81818181818182</v>
      </c>
      <c r="N225" s="72" t="str">
        <f t="shared" si="41"/>
        <v>1+2.52574712987345j</v>
      </c>
      <c r="O225" s="72" t="str">
        <f t="shared" si="42"/>
        <v>0.2106013898606+0.312824762183979j</v>
      </c>
      <c r="P225" s="72" t="str">
        <f t="shared" si="55"/>
        <v>153.529918330489+33.6144501285332j</v>
      </c>
      <c r="Q225" s="72"/>
      <c r="R225" s="72"/>
      <c r="S225" s="72"/>
      <c r="T225" s="72">
        <f t="shared" si="43"/>
        <v>24</v>
      </c>
      <c r="U225" s="72" t="str">
        <f t="shared" si="44"/>
        <v>1+0.00229404825601585j</v>
      </c>
      <c r="V225" s="72" t="str">
        <f t="shared" si="45"/>
        <v>0.2106013898606+0.312824762183979j</v>
      </c>
      <c r="W225" s="72" t="str">
        <f t="shared" si="56"/>
        <v>35.6625791897011-52.7113363453543j</v>
      </c>
      <c r="X225" s="72"/>
      <c r="Y225" s="72"/>
      <c r="Z225" s="72"/>
      <c r="AA225" s="72" t="str">
        <f t="shared" si="46"/>
        <v>1.9999999996-1.91800673263955j</v>
      </c>
      <c r="AB225" s="72">
        <f t="shared" si="47"/>
        <v>8.8529051842152793</v>
      </c>
      <c r="AC225" s="72">
        <f t="shared" si="48"/>
        <v>-43.80112954528262</v>
      </c>
      <c r="AD225" s="72"/>
      <c r="AE225" s="72" t="str">
        <f t="shared" si="49"/>
        <v>62500-0.000407323909093722j</v>
      </c>
      <c r="AF225" s="72" t="str">
        <f t="shared" si="50"/>
        <v>0.242424242424242+1.19691139494941E-09j</v>
      </c>
      <c r="AG225" s="72">
        <f t="shared" si="57"/>
        <v>-12.308479057718891</v>
      </c>
      <c r="AH225" s="72">
        <f t="shared" si="58"/>
        <v>2.8288413194958392E-7</v>
      </c>
      <c r="AI225" s="72"/>
      <c r="AJ225" s="72"/>
      <c r="AK225" s="72"/>
      <c r="AL225" s="72" t="str">
        <f t="shared" si="51"/>
        <v>10.7301015162682+1.1979865599312j</v>
      </c>
      <c r="AM225" s="72">
        <f t="shared" si="59"/>
        <v>20.665877291659797</v>
      </c>
      <c r="AN225" s="72">
        <f t="shared" si="60"/>
        <v>6.370535068422333</v>
      </c>
      <c r="AO225" s="72"/>
      <c r="AP225" s="72"/>
      <c r="AQ225" s="72"/>
      <c r="AR225" s="72" t="str">
        <f t="shared" si="52"/>
        <v>-8.2559448417341-48.1965824006911j</v>
      </c>
      <c r="AS225" s="72">
        <f t="shared" si="61"/>
        <v>33.785925049184371</v>
      </c>
      <c r="AT225" s="72">
        <f t="shared" si="62"/>
        <v>-99.720272287071936</v>
      </c>
      <c r="AU225" s="72"/>
      <c r="AV225" s="72"/>
      <c r="AW225" s="72"/>
      <c r="AX225" s="72" t="str">
        <f t="shared" si="63"/>
        <v>-1.11185661341899-3.99524190444977j</v>
      </c>
      <c r="AY225" s="72">
        <f t="shared" si="64"/>
        <v>12.354825659148588</v>
      </c>
      <c r="AZ225" s="72">
        <f t="shared" si="65"/>
        <v>-105.55162936716088</v>
      </c>
      <c r="BA225" s="72">
        <f t="shared" si="53"/>
        <v>74.448370632839115</v>
      </c>
      <c r="BB225" s="72">
        <f t="shared" si="66"/>
        <v>-12.354825659148588</v>
      </c>
      <c r="BC225" s="72">
        <f t="shared" si="67"/>
        <v>-74.448370632839115</v>
      </c>
      <c r="BD225" s="72"/>
      <c r="BE225" s="72"/>
      <c r="BF225" s="56"/>
    </row>
    <row r="226" spans="2:58" s="42" customFormat="1" hidden="1" x14ac:dyDescent="0.3">
      <c r="B226" s="55">
        <v>112</v>
      </c>
      <c r="C226" s="72">
        <f t="shared" si="34"/>
        <v>17378.008287493769</v>
      </c>
      <c r="D226" s="72" t="str">
        <f t="shared" si="54"/>
        <v>109189.246340026j</v>
      </c>
      <c r="E226" s="72">
        <f t="shared" si="35"/>
        <v>0.99516807724735679</v>
      </c>
      <c r="F226" s="72" t="str">
        <f t="shared" si="36"/>
        <v>-0.109189246340026j</v>
      </c>
      <c r="G226" s="72" t="str">
        <f t="shared" si="37"/>
        <v>0.995168077247357-0.109189246340026j</v>
      </c>
      <c r="H226" s="72">
        <f t="shared" si="38"/>
        <v>9.8984144300547795E-3</v>
      </c>
      <c r="I226" s="72">
        <f t="shared" si="39"/>
        <v>-6.2614131322408664</v>
      </c>
      <c r="J226" s="72"/>
      <c r="K226" s="72"/>
      <c r="L226" s="72"/>
      <c r="M226" s="72">
        <f t="shared" si="40"/>
        <v>21.81818181818182</v>
      </c>
      <c r="N226" s="72" t="str">
        <f t="shared" si="41"/>
        <v>1+2.64478192484811j</v>
      </c>
      <c r="O226" s="72" t="str">
        <f t="shared" si="42"/>
        <v>0.13444163591641+0.327567739020078j</v>
      </c>
      <c r="P226" s="72" t="str">
        <f t="shared" si="55"/>
        <v>174.160072356312+4.87283401441204j</v>
      </c>
      <c r="Q226" s="72"/>
      <c r="R226" s="72"/>
      <c r="S226" s="72"/>
      <c r="T226" s="72">
        <f t="shared" si="43"/>
        <v>24</v>
      </c>
      <c r="U226" s="72" t="str">
        <f t="shared" si="44"/>
        <v>1+0.00240216341948057j</v>
      </c>
      <c r="V226" s="72" t="str">
        <f t="shared" si="45"/>
        <v>0.13444163591641+0.327567739020078j</v>
      </c>
      <c r="W226" s="72" t="str">
        <f t="shared" si="56"/>
        <v>25.8861781610002-62.6429816373149j</v>
      </c>
      <c r="X226" s="72"/>
      <c r="Y226" s="72"/>
      <c r="Z226" s="72"/>
      <c r="AA226" s="72" t="str">
        <f t="shared" si="46"/>
        <v>1.9999999996-1.83168220962919j</v>
      </c>
      <c r="AB226" s="72">
        <f t="shared" si="47"/>
        <v>8.6658620309954149</v>
      </c>
      <c r="AC226" s="72">
        <f t="shared" si="48"/>
        <v>-42.484733212354215</v>
      </c>
      <c r="AD226" s="72"/>
      <c r="AE226" s="72" t="str">
        <f t="shared" si="49"/>
        <v>62500-0.000426520493515726j</v>
      </c>
      <c r="AF226" s="72" t="str">
        <f t="shared" si="50"/>
        <v>0.242424242424242+1.25332009113896E-09j</v>
      </c>
      <c r="AG226" s="72">
        <f t="shared" si="57"/>
        <v>-12.308479057718891</v>
      </c>
      <c r="AH226" s="72">
        <f t="shared" si="58"/>
        <v>2.9621605035500867E-7</v>
      </c>
      <c r="AI226" s="72"/>
      <c r="AJ226" s="72"/>
      <c r="AK226" s="72"/>
      <c r="AL226" s="72" t="str">
        <f t="shared" si="51"/>
        <v>11.9304977965128-0.972218485530868j</v>
      </c>
      <c r="AM226" s="72">
        <f t="shared" si="59"/>
        <v>21.561915939254806</v>
      </c>
      <c r="AN226" s="72">
        <f t="shared" si="60"/>
        <v>-4.6587495570089716</v>
      </c>
      <c r="AO226" s="72"/>
      <c r="AP226" s="72"/>
      <c r="AQ226" s="72"/>
      <c r="AR226" s="72" t="str">
        <f t="shared" si="52"/>
        <v>-17.4597743042748-47.8853370493772j</v>
      </c>
      <c r="AS226" s="72">
        <f t="shared" si="61"/>
        <v>34.146139413941299</v>
      </c>
      <c r="AT226" s="72">
        <f t="shared" si="62"/>
        <v>-110.03267978152554</v>
      </c>
      <c r="AU226" s="72"/>
      <c r="AV226" s="72"/>
      <c r="AW226" s="72"/>
      <c r="AX226" s="72" t="str">
        <f t="shared" si="63"/>
        <v>-1.06581054480933-3.78342261318881j</v>
      </c>
      <c r="AY226" s="72">
        <f t="shared" si="64"/>
        <v>11.889351959456675</v>
      </c>
      <c r="AZ226" s="72">
        <f t="shared" si="65"/>
        <v>-105.7328142907941</v>
      </c>
      <c r="BA226" s="72">
        <f t="shared" si="53"/>
        <v>74.26718570920589</v>
      </c>
      <c r="BB226" s="72">
        <f t="shared" si="66"/>
        <v>-11.889351959456675</v>
      </c>
      <c r="BC226" s="72">
        <f t="shared" si="67"/>
        <v>-74.26718570920589</v>
      </c>
      <c r="BD226" s="72"/>
      <c r="BE226" s="72"/>
      <c r="BF226" s="56"/>
    </row>
    <row r="227" spans="2:58" s="42" customFormat="1" hidden="1" x14ac:dyDescent="0.3">
      <c r="B227" s="55">
        <v>113</v>
      </c>
      <c r="C227" s="72">
        <f t="shared" si="34"/>
        <v>18197.008586099848</v>
      </c>
      <c r="D227" s="72" t="str">
        <f t="shared" si="54"/>
        <v>114335.176982803j</v>
      </c>
      <c r="E227" s="72">
        <f t="shared" si="35"/>
        <v>0.99470190205627851</v>
      </c>
      <c r="F227" s="72" t="str">
        <f t="shared" si="36"/>
        <v>-0.114335176982803j</v>
      </c>
      <c r="G227" s="72" t="str">
        <f t="shared" si="37"/>
        <v>0.994701902056279-0.114335176982803j</v>
      </c>
      <c r="H227" s="72">
        <f t="shared" si="38"/>
        <v>1.0862902993041993E-2</v>
      </c>
      <c r="I227" s="72">
        <f t="shared" si="39"/>
        <v>-6.5570388804482063</v>
      </c>
      <c r="J227" s="72"/>
      <c r="K227" s="72"/>
      <c r="L227" s="72"/>
      <c r="M227" s="72">
        <f t="shared" si="40"/>
        <v>21.81818181818182</v>
      </c>
      <c r="N227" s="72" t="str">
        <f t="shared" si="41"/>
        <v>1+2.76942665687745j</v>
      </c>
      <c r="O227" s="72" t="str">
        <f t="shared" si="42"/>
        <v>0.0509341262929862+0.343005530948409j</v>
      </c>
      <c r="P227" s="72" t="str">
        <f t="shared" si="55"/>
        <v>181.601136254243-36.6422272390377j</v>
      </c>
      <c r="Q227" s="72"/>
      <c r="R227" s="72"/>
      <c r="S227" s="72"/>
      <c r="T227" s="72">
        <f t="shared" si="43"/>
        <v>24</v>
      </c>
      <c r="U227" s="72" t="str">
        <f t="shared" si="44"/>
        <v>1+0.00251537389362167j</v>
      </c>
      <c r="V227" s="72" t="str">
        <f t="shared" si="45"/>
        <v>0.0509341262929862+0.343005530948409j</v>
      </c>
      <c r="W227" s="72" t="str">
        <f t="shared" si="56"/>
        <v>10.3380965938826-68.4345760185094j</v>
      </c>
      <c r="X227" s="72"/>
      <c r="Y227" s="72"/>
      <c r="Z227" s="72"/>
      <c r="AA227" s="72" t="str">
        <f t="shared" si="46"/>
        <v>1.9999999996-1.74924293016336j</v>
      </c>
      <c r="AB227" s="72">
        <f t="shared" si="47"/>
        <v>8.4879552461550727</v>
      </c>
      <c r="AC227" s="72">
        <f t="shared" si="48"/>
        <v>-41.173639141092579</v>
      </c>
      <c r="AD227" s="72"/>
      <c r="AE227" s="72" t="str">
        <f t="shared" si="49"/>
        <v>62500-0.000446621785089074j</v>
      </c>
      <c r="AF227" s="72" t="str">
        <f t="shared" si="50"/>
        <v>0.242424242424242+1.31238724727735E-09j</v>
      </c>
      <c r="AG227" s="72">
        <f t="shared" si="57"/>
        <v>-12.308479057718891</v>
      </c>
      <c r="AH227" s="72">
        <f t="shared" si="58"/>
        <v>3.1017628271760991E-7</v>
      </c>
      <c r="AI227" s="72"/>
      <c r="AJ227" s="72"/>
      <c r="AK227" s="72"/>
      <c r="AL227" s="72" t="str">
        <f t="shared" si="51"/>
        <v>12.108846945135-3.92613858251272j</v>
      </c>
      <c r="AM227" s="72">
        <f t="shared" si="59"/>
        <v>22.096188534922629</v>
      </c>
      <c r="AN227" s="72">
        <f t="shared" si="60"/>
        <v>-17.964622671412723</v>
      </c>
      <c r="AO227" s="72"/>
      <c r="AP227" s="72"/>
      <c r="AQ227" s="72"/>
      <c r="AR227" s="72" t="str">
        <f t="shared" si="52"/>
        <v>-27.4590125438814-42.964239501644j</v>
      </c>
      <c r="AS227" s="72">
        <f t="shared" si="61"/>
        <v>34.149605270476137</v>
      </c>
      <c r="AT227" s="72">
        <f t="shared" si="62"/>
        <v>-122.58318289615458</v>
      </c>
      <c r="AU227" s="72"/>
      <c r="AV227" s="72"/>
      <c r="AW227" s="72"/>
      <c r="AX227" s="72" t="str">
        <f t="shared" si="63"/>
        <v>-1.02144653657564-3.58342578530913j</v>
      </c>
      <c r="AY227" s="72">
        <f t="shared" si="64"/>
        <v>11.425237820759763</v>
      </c>
      <c r="AZ227" s="72">
        <f t="shared" si="65"/>
        <v>-105.91006862810127</v>
      </c>
      <c r="BA227" s="72">
        <f t="shared" si="53"/>
        <v>74.089931371898729</v>
      </c>
      <c r="BB227" s="72">
        <f t="shared" si="66"/>
        <v>-11.425237820759763</v>
      </c>
      <c r="BC227" s="72">
        <f t="shared" si="67"/>
        <v>-74.089931371898729</v>
      </c>
      <c r="BD227" s="72"/>
      <c r="BE227" s="72"/>
      <c r="BF227" s="56"/>
    </row>
    <row r="228" spans="2:58" s="42" customFormat="1" hidden="1" x14ac:dyDescent="0.3">
      <c r="B228" s="55">
        <v>114</v>
      </c>
      <c r="C228" s="72">
        <f t="shared" si="34"/>
        <v>19054.607179632498</v>
      </c>
      <c r="D228" s="72" t="str">
        <f t="shared" si="54"/>
        <v>119723.627865146j</v>
      </c>
      <c r="E228" s="72">
        <f t="shared" si="35"/>
        <v>0.99419075112367827</v>
      </c>
      <c r="F228" s="72" t="str">
        <f t="shared" si="36"/>
        <v>-0.119723627865146j</v>
      </c>
      <c r="G228" s="72" t="str">
        <f t="shared" si="37"/>
        <v>0.994190751123678-0.119723627865146j</v>
      </c>
      <c r="H228" s="72">
        <f t="shared" si="38"/>
        <v>1.1922361160379006E-2</v>
      </c>
      <c r="I228" s="72">
        <f t="shared" si="39"/>
        <v>-6.866675364441539</v>
      </c>
      <c r="J228" s="72"/>
      <c r="K228" s="72"/>
      <c r="L228" s="72"/>
      <c r="M228" s="72">
        <f t="shared" si="40"/>
        <v>21.81818181818182</v>
      </c>
      <c r="N228" s="72" t="str">
        <f t="shared" si="41"/>
        <v>1+2.89994571414957j</v>
      </c>
      <c r="O228" s="72" t="str">
        <f t="shared" si="42"/>
        <v>-0.0406300372233388+0.359170883595438j</v>
      </c>
      <c r="P228" s="72" t="str">
        <f t="shared" si="55"/>
        <v>167.149378536613-79.6541941362024j</v>
      </c>
      <c r="Q228" s="72"/>
      <c r="R228" s="72"/>
      <c r="S228" s="72"/>
      <c r="T228" s="72">
        <f t="shared" si="43"/>
        <v>24</v>
      </c>
      <c r="U228" s="72" t="str">
        <f t="shared" si="44"/>
        <v>1+0.00263391981303321j</v>
      </c>
      <c r="V228" s="72" t="str">
        <f t="shared" si="45"/>
        <v>-0.0406300372233388+0.359170883595438j</v>
      </c>
      <c r="W228" s="72" t="str">
        <f t="shared" si="56"/>
        <v>-7.28957721587263-65.9959514788402j</v>
      </c>
      <c r="X228" s="72"/>
      <c r="Y228" s="72"/>
      <c r="Z228" s="72"/>
      <c r="AA228" s="72" t="str">
        <f t="shared" si="46"/>
        <v>1.9999999996-1.67051402947748j</v>
      </c>
      <c r="AB228" s="72">
        <f t="shared" si="47"/>
        <v>8.3190924410399738</v>
      </c>
      <c r="AC228" s="72">
        <f t="shared" si="48"/>
        <v>-39.870556764634848</v>
      </c>
      <c r="AD228" s="72"/>
      <c r="AE228" s="72" t="str">
        <f t="shared" si="49"/>
        <v>62500-0.000467670421348226j</v>
      </c>
      <c r="AF228" s="72" t="str">
        <f t="shared" si="50"/>
        <v>0.242424242424242+1.37423815272206E-09j</v>
      </c>
      <c r="AG228" s="72">
        <f t="shared" si="57"/>
        <v>-12.308479057718891</v>
      </c>
      <c r="AH228" s="72">
        <f t="shared" si="58"/>
        <v>3.2479444056191901E-7</v>
      </c>
      <c r="AI228" s="72"/>
      <c r="AJ228" s="72"/>
      <c r="AK228" s="72"/>
      <c r="AL228" s="72" t="str">
        <f t="shared" si="51"/>
        <v>10.7495488160225-6.8078191259543j</v>
      </c>
      <c r="AM228" s="72">
        <f t="shared" si="59"/>
        <v>22.092447054411338</v>
      </c>
      <c r="AN228" s="72">
        <f t="shared" si="60"/>
        <v>-32.346574400018703</v>
      </c>
      <c r="AO228" s="72"/>
      <c r="AP228" s="72"/>
      <c r="AQ228" s="72"/>
      <c r="AR228" s="72" t="str">
        <f t="shared" si="52"/>
        <v>-34.6109332345853-33.2213105476348j</v>
      </c>
      <c r="AS228" s="72">
        <f t="shared" si="61"/>
        <v>33.620245982708717</v>
      </c>
      <c r="AT228" s="72">
        <f t="shared" si="62"/>
        <v>-136.17360675576609</v>
      </c>
      <c r="AU228" s="72"/>
      <c r="AV228" s="72"/>
      <c r="AW228" s="72"/>
      <c r="AX228" s="72" t="str">
        <f t="shared" si="63"/>
        <v>-0.978849466679775-3.39461040528955j</v>
      </c>
      <c r="AY228" s="72">
        <f t="shared" si="64"/>
        <v>10.962676885935394</v>
      </c>
      <c r="AZ228" s="72">
        <f t="shared" si="65"/>
        <v>-106.08512765545598</v>
      </c>
      <c r="BA228" s="72">
        <f t="shared" si="53"/>
        <v>73.914872344544023</v>
      </c>
      <c r="BB228" s="72">
        <f t="shared" si="66"/>
        <v>-10.962676885935394</v>
      </c>
      <c r="BC228" s="72">
        <f t="shared" si="67"/>
        <v>-73.914872344544023</v>
      </c>
      <c r="BD228" s="72"/>
      <c r="BE228" s="72"/>
      <c r="BF228" s="56"/>
    </row>
    <row r="229" spans="2:58" s="42" customFormat="1" hidden="1" x14ac:dyDescent="0.3">
      <c r="B229" s="55">
        <v>115</v>
      </c>
      <c r="C229" s="72">
        <f t="shared" si="34"/>
        <v>19952.623149688818</v>
      </c>
      <c r="D229" s="72" t="str">
        <f t="shared" si="54"/>
        <v>125366.028613816j</v>
      </c>
      <c r="E229" s="72">
        <f t="shared" si="35"/>
        <v>0.99363028527114405</v>
      </c>
      <c r="F229" s="72" t="str">
        <f t="shared" si="36"/>
        <v>-0.125366028613816j</v>
      </c>
      <c r="G229" s="72" t="str">
        <f t="shared" si="37"/>
        <v>0.993630285271144-0.125366028613816j</v>
      </c>
      <c r="H229" s="72">
        <f t="shared" si="38"/>
        <v>1.3086337503647546E-2</v>
      </c>
      <c r="I229" s="72">
        <f t="shared" si="39"/>
        <v>-7.1909942723247662</v>
      </c>
      <c r="J229" s="72"/>
      <c r="K229" s="72"/>
      <c r="L229" s="72"/>
      <c r="M229" s="72">
        <f t="shared" si="40"/>
        <v>21.81818181818182</v>
      </c>
      <c r="N229" s="72" t="str">
        <f t="shared" si="41"/>
        <v>1+3.03661594508385j</v>
      </c>
      <c r="O229" s="72" t="str">
        <f t="shared" si="42"/>
        <v>-0.141028146067047+0.376098085841448j</v>
      </c>
      <c r="P229" s="72" t="str">
        <f t="shared" si="55"/>
        <v>135.372434990588-108.773500566904j</v>
      </c>
      <c r="Q229" s="72"/>
      <c r="R229" s="72"/>
      <c r="S229" s="72"/>
      <c r="T229" s="72">
        <f t="shared" si="43"/>
        <v>24</v>
      </c>
      <c r="U229" s="72" t="str">
        <f t="shared" si="44"/>
        <v>1+0.00275805262950395j</v>
      </c>
      <c r="V229" s="72" t="str">
        <f t="shared" si="45"/>
        <v>-0.141028146067047+0.376098085841448j</v>
      </c>
      <c r="W229" s="72" t="str">
        <f t="shared" si="56"/>
        <v>-20.8243910245965-56.0044720613268j</v>
      </c>
      <c r="X229" s="72"/>
      <c r="Y229" s="72"/>
      <c r="Z229" s="72"/>
      <c r="AA229" s="72" t="str">
        <f t="shared" si="46"/>
        <v>1.9999999996-1.59532851301786j</v>
      </c>
      <c r="AB229" s="72">
        <f t="shared" si="47"/>
        <v>8.1591449895621917</v>
      </c>
      <c r="AC229" s="72">
        <f t="shared" si="48"/>
        <v>-38.578112644206151</v>
      </c>
      <c r="AD229" s="72"/>
      <c r="AE229" s="72" t="str">
        <f t="shared" si="49"/>
        <v>62500-0.000489711049272719j</v>
      </c>
      <c r="AF229" s="72" t="str">
        <f t="shared" si="50"/>
        <v>0.242424242424242+1.439004001536E-09j</v>
      </c>
      <c r="AG229" s="72">
        <f t="shared" si="57"/>
        <v>-12.308479057718891</v>
      </c>
      <c r="AH229" s="72">
        <f t="shared" si="58"/>
        <v>3.4010153096060617E-7</v>
      </c>
      <c r="AI229" s="72"/>
      <c r="AJ229" s="72"/>
      <c r="AK229" s="72"/>
      <c r="AL229" s="72" t="str">
        <f t="shared" si="51"/>
        <v>8.29495419097069-8.58167627215943j</v>
      </c>
      <c r="AM229" s="72">
        <f t="shared" si="59"/>
        <v>21.536668214080017</v>
      </c>
      <c r="AN229" s="72">
        <f t="shared" si="60"/>
        <v>-45.973321356203094</v>
      </c>
      <c r="AO229" s="72"/>
      <c r="AP229" s="72"/>
      <c r="AQ229" s="72"/>
      <c r="AR229" s="72" t="str">
        <f t="shared" si="52"/>
        <v>-36.321150342079-21.845541848695j</v>
      </c>
      <c r="AS229" s="72">
        <f t="shared" si="61"/>
        <v>32.544160191453351</v>
      </c>
      <c r="AT229" s="72">
        <f t="shared" si="62"/>
        <v>-148.97497969379253</v>
      </c>
      <c r="AU229" s="72"/>
      <c r="AV229" s="72"/>
      <c r="AW229" s="72"/>
      <c r="AX229" s="72" t="str">
        <f t="shared" si="63"/>
        <v>-0.938082994495953-3.21635435846673j</v>
      </c>
      <c r="AY229" s="72">
        <f t="shared" si="64"/>
        <v>10.501838372905885</v>
      </c>
      <c r="AZ229" s="72">
        <f t="shared" si="65"/>
        <v>-106.25987045098718</v>
      </c>
      <c r="BA229" s="72">
        <f t="shared" si="53"/>
        <v>73.740129549012821</v>
      </c>
      <c r="BB229" s="72">
        <f t="shared" si="66"/>
        <v>-10.501838372905885</v>
      </c>
      <c r="BC229" s="72">
        <f t="shared" si="67"/>
        <v>-73.740129549012821</v>
      </c>
      <c r="BD229" s="72"/>
      <c r="BE229" s="72"/>
      <c r="BF229" s="56"/>
    </row>
    <row r="230" spans="2:58" s="42" customFormat="1" hidden="1" x14ac:dyDescent="0.3">
      <c r="B230" s="55">
        <v>116</v>
      </c>
      <c r="C230" s="72">
        <f t="shared" si="34"/>
        <v>20892.961308540394</v>
      </c>
      <c r="D230" s="72" t="str">
        <f t="shared" si="54"/>
        <v>131274.347517293j</v>
      </c>
      <c r="E230" s="72">
        <f t="shared" si="35"/>
        <v>0.99301574668415726</v>
      </c>
      <c r="F230" s="72" t="str">
        <f t="shared" si="36"/>
        <v>-0.131274347517293j</v>
      </c>
      <c r="G230" s="72" t="str">
        <f t="shared" si="37"/>
        <v>0.993015746684157-0.131274347517293j</v>
      </c>
      <c r="H230" s="72">
        <f t="shared" si="38"/>
        <v>1.4365379348041421E-2</v>
      </c>
      <c r="I230" s="72">
        <f t="shared" si="39"/>
        <v>-7.5307005769330457</v>
      </c>
      <c r="J230" s="72"/>
      <c r="K230" s="72"/>
      <c r="L230" s="72"/>
      <c r="M230" s="72">
        <f t="shared" si="40"/>
        <v>21.81818181818182</v>
      </c>
      <c r="N230" s="72" t="str">
        <f t="shared" si="41"/>
        <v>1+3.17972724556387j</v>
      </c>
      <c r="O230" s="72" t="str">
        <f t="shared" si="42"/>
        <v>-0.251112483348206+0.393823042551879j</v>
      </c>
      <c r="P230" s="72" t="str">
        <f t="shared" si="55"/>
        <v>100.126472354242-119.244391175421j</v>
      </c>
      <c r="Q230" s="72"/>
      <c r="R230" s="72"/>
      <c r="S230" s="72"/>
      <c r="T230" s="72">
        <f t="shared" si="43"/>
        <v>24</v>
      </c>
      <c r="U230" s="72" t="str">
        <f t="shared" si="44"/>
        <v>1+0.00288803564538045j</v>
      </c>
      <c r="V230" s="72" t="str">
        <f t="shared" si="45"/>
        <v>-0.251112483348206+0.393823042551879j</v>
      </c>
      <c r="W230" s="72" t="str">
        <f t="shared" si="56"/>
        <v>-27.5007596783472-43.4058297666931j</v>
      </c>
      <c r="X230" s="72"/>
      <c r="Y230" s="72"/>
      <c r="Z230" s="72"/>
      <c r="AA230" s="72" t="str">
        <f t="shared" si="46"/>
        <v>1.9999999996-1.52352690222375j</v>
      </c>
      <c r="AB230" s="72">
        <f t="shared" si="47"/>
        <v>8.0079501204475871</v>
      </c>
      <c r="AC230" s="72">
        <f t="shared" si="48"/>
        <v>-37.298825177274956</v>
      </c>
      <c r="AD230" s="72"/>
      <c r="AE230" s="72" t="str">
        <f t="shared" si="49"/>
        <v>62500-0.000512790419989425j</v>
      </c>
      <c r="AF230" s="72" t="str">
        <f t="shared" si="50"/>
        <v>0.242424242424242+1.50682217076782E-09j</v>
      </c>
      <c r="AG230" s="72">
        <f t="shared" si="57"/>
        <v>-12.308479057718891</v>
      </c>
      <c r="AH230" s="72">
        <f t="shared" si="58"/>
        <v>3.5613002230466613E-7</v>
      </c>
      <c r="AI230" s="72"/>
      <c r="AJ230" s="72"/>
      <c r="AK230" s="72"/>
      <c r="AL230" s="72" t="str">
        <f t="shared" si="51"/>
        <v>5.74895191243942-9.02800273902374j</v>
      </c>
      <c r="AM230" s="72">
        <f t="shared" si="59"/>
        <v>20.590151170435096</v>
      </c>
      <c r="AN230" s="72">
        <f t="shared" si="60"/>
        <v>-57.51137811074328</v>
      </c>
      <c r="AO230" s="72"/>
      <c r="AP230" s="72"/>
      <c r="AQ230" s="72"/>
      <c r="AR230" s="72" t="str">
        <f t="shared" si="52"/>
        <v>-33.586452609978-12.4532922595921j</v>
      </c>
      <c r="AS230" s="72">
        <f t="shared" si="61"/>
        <v>31.082721100476736</v>
      </c>
      <c r="AT230" s="72">
        <f t="shared" si="62"/>
        <v>-159.65606599011124</v>
      </c>
      <c r="AU230" s="72"/>
      <c r="AV230" s="72"/>
      <c r="AW230" s="72"/>
      <c r="AX230" s="72" t="str">
        <f t="shared" si="63"/>
        <v>-0.899190339935137-3.04805625796713j</v>
      </c>
      <c r="AY230" s="72">
        <f t="shared" si="64"/>
        <v>10.042865522532194</v>
      </c>
      <c r="AZ230" s="72">
        <f t="shared" si="65"/>
        <v>-106.4362968908877</v>
      </c>
      <c r="BA230" s="72">
        <f t="shared" si="53"/>
        <v>73.563703109112296</v>
      </c>
      <c r="BB230" s="72">
        <f t="shared" si="66"/>
        <v>-10.042865522532194</v>
      </c>
      <c r="BC230" s="72">
        <f t="shared" si="67"/>
        <v>-73.563703109112296</v>
      </c>
      <c r="BD230" s="72"/>
      <c r="BE230" s="72"/>
      <c r="BF230" s="56"/>
    </row>
    <row r="231" spans="2:58" s="42" customFormat="1" hidden="1" x14ac:dyDescent="0.3">
      <c r="B231" s="55">
        <v>117</v>
      </c>
      <c r="C231" s="72">
        <f t="shared" si="34"/>
        <v>21877.616239495524</v>
      </c>
      <c r="D231" s="72" t="str">
        <f t="shared" si="54"/>
        <v>137461.116912112j</v>
      </c>
      <c r="E231" s="72">
        <f t="shared" si="35"/>
        <v>0.99234191852283782</v>
      </c>
      <c r="F231" s="72" t="str">
        <f t="shared" si="36"/>
        <v>-0.137461116912112j</v>
      </c>
      <c r="G231" s="72" t="str">
        <f t="shared" si="37"/>
        <v>0.992341918522838-0.137461116912112j</v>
      </c>
      <c r="H231" s="72">
        <f t="shared" si="38"/>
        <v>1.5771144629746114E-2</v>
      </c>
      <c r="I231" s="72">
        <f t="shared" si="39"/>
        <v>-7.8865343310160654</v>
      </c>
      <c r="J231" s="72"/>
      <c r="K231" s="72"/>
      <c r="L231" s="72"/>
      <c r="M231" s="72">
        <f t="shared" si="40"/>
        <v>21.81818181818182</v>
      </c>
      <c r="N231" s="72" t="str">
        <f t="shared" si="41"/>
        <v>1+3.32958317384518j</v>
      </c>
      <c r="O231" s="72" t="str">
        <f t="shared" si="42"/>
        <v>-0.371817558913856+0.412383350736336j</v>
      </c>
      <c r="P231" s="72" t="str">
        <f t="shared" si="55"/>
        <v>70.85566507782-116.793178377923j</v>
      </c>
      <c r="Q231" s="72"/>
      <c r="R231" s="72"/>
      <c r="S231" s="72"/>
      <c r="T231" s="72">
        <f t="shared" si="43"/>
        <v>24</v>
      </c>
      <c r="U231" s="72" t="str">
        <f t="shared" si="44"/>
        <v>1+0.00302414457206646j</v>
      </c>
      <c r="V231" s="72" t="str">
        <f t="shared" si="45"/>
        <v>-0.371817558913856+0.412383350736336j</v>
      </c>
      <c r="W231" s="72" t="str">
        <f t="shared" si="56"/>
        <v>-28.8467424506582-32.189162379319j</v>
      </c>
      <c r="X231" s="72"/>
      <c r="Y231" s="72"/>
      <c r="Z231" s="72"/>
      <c r="AA231" s="72" t="str">
        <f t="shared" si="46"/>
        <v>1.9999999996-1.45495689625208j</v>
      </c>
      <c r="AB231" s="72">
        <f t="shared" si="47"/>
        <v>7.8653134999774945</v>
      </c>
      <c r="AC231" s="72">
        <f t="shared" si="48"/>
        <v>-36.035081929881002</v>
      </c>
      <c r="AD231" s="72"/>
      <c r="AE231" s="72" t="str">
        <f t="shared" si="49"/>
        <v>62500-0.000536957487937937j</v>
      </c>
      <c r="AF231" s="72" t="str">
        <f t="shared" si="50"/>
        <v>0.242424242424242+1.57783651184701E-09j</v>
      </c>
      <c r="AG231" s="72">
        <f t="shared" si="57"/>
        <v>-12.308479057718891</v>
      </c>
      <c r="AH231" s="72">
        <f t="shared" si="58"/>
        <v>3.7291391317321906E-7</v>
      </c>
      <c r="AI231" s="72"/>
      <c r="AJ231" s="72"/>
      <c r="AK231" s="72"/>
      <c r="AL231" s="72" t="str">
        <f t="shared" si="51"/>
        <v>3.72349133810261-8.62195342426608j</v>
      </c>
      <c r="AM231" s="72">
        <f t="shared" si="59"/>
        <v>19.454807402593008</v>
      </c>
      <c r="AN231" s="72">
        <f t="shared" si="60"/>
        <v>-66.64233433386984</v>
      </c>
      <c r="AO231" s="72"/>
      <c r="AP231" s="72"/>
      <c r="AQ231" s="72"/>
      <c r="AR231" s="72" t="str">
        <f t="shared" si="52"/>
        <v>-28.9825774566844-6.2130048743123j</v>
      </c>
      <c r="AS231" s="72">
        <f t="shared" si="61"/>
        <v>29.437868616972018</v>
      </c>
      <c r="AT231" s="72">
        <f t="shared" si="62"/>
        <v>-167.90060738300298</v>
      </c>
      <c r="AU231" s="72"/>
      <c r="AV231" s="72"/>
      <c r="AW231" s="72"/>
      <c r="AX231" s="72" t="str">
        <f t="shared" si="63"/>
        <v>-0.862195427137257-2.88913702024205j</v>
      </c>
      <c r="AY231" s="72">
        <f t="shared" si="64"/>
        <v>9.5858746903882537</v>
      </c>
      <c r="AZ231" s="72">
        <f t="shared" si="65"/>
        <v>-106.61650441665277</v>
      </c>
      <c r="BA231" s="72">
        <f t="shared" si="53"/>
        <v>73.383495583347226</v>
      </c>
      <c r="BB231" s="72">
        <f t="shared" si="66"/>
        <v>-9.5858746903882537</v>
      </c>
      <c r="BC231" s="72">
        <f t="shared" si="67"/>
        <v>-73.383495583347226</v>
      </c>
      <c r="BD231" s="72"/>
      <c r="BE231" s="72"/>
      <c r="BF231" s="56"/>
    </row>
    <row r="232" spans="2:58" s="42" customFormat="1" hidden="1" x14ac:dyDescent="0.3">
      <c r="B232" s="55">
        <v>118</v>
      </c>
      <c r="C232" s="72">
        <f t="shared" si="34"/>
        <v>22908.676527677744</v>
      </c>
      <c r="D232" s="72" t="str">
        <f t="shared" si="54"/>
        <v>143939.459765635j</v>
      </c>
      <c r="E232" s="72">
        <f t="shared" si="35"/>
        <v>0.99160308063600355</v>
      </c>
      <c r="F232" s="72" t="str">
        <f t="shared" si="36"/>
        <v>-0.143939459765635j</v>
      </c>
      <c r="G232" s="72" t="str">
        <f t="shared" si="37"/>
        <v>0.991603080636004-0.143939459765635j</v>
      </c>
      <c r="H232" s="72">
        <f t="shared" si="38"/>
        <v>1.7316527621686041E-2</v>
      </c>
      <c r="I232" s="72">
        <f t="shared" si="39"/>
        <v>-8.2592725767532915</v>
      </c>
      <c r="J232" s="72"/>
      <c r="K232" s="72"/>
      <c r="L232" s="72"/>
      <c r="M232" s="72">
        <f t="shared" si="40"/>
        <v>21.81818181818182</v>
      </c>
      <c r="N232" s="72" t="str">
        <f t="shared" si="41"/>
        <v>1+3.48650159444321j</v>
      </c>
      <c r="O232" s="72" t="str">
        <f t="shared" si="42"/>
        <v>-0.504168042435422+0.431818379296905j</v>
      </c>
      <c r="P232" s="72" t="str">
        <f t="shared" si="55"/>
        <v>49.5810535109518-108.414478755883j</v>
      </c>
      <c r="Q232" s="72"/>
      <c r="R232" s="72"/>
      <c r="S232" s="72"/>
      <c r="T232" s="72">
        <f t="shared" si="43"/>
        <v>24</v>
      </c>
      <c r="U232" s="72" t="str">
        <f t="shared" si="44"/>
        <v>1+0.00316666811484397j</v>
      </c>
      <c r="V232" s="72" t="str">
        <f t="shared" si="45"/>
        <v>-0.504168042435422+0.431818379296905j</v>
      </c>
      <c r="W232" s="72" t="str">
        <f t="shared" si="56"/>
        <v>-27.384875945857-23.605805567233j</v>
      </c>
      <c r="X232" s="72"/>
      <c r="Y232" s="72"/>
      <c r="Z232" s="72"/>
      <c r="AA232" s="72" t="str">
        <f t="shared" si="46"/>
        <v>1.9999999996-1.38947304892683j</v>
      </c>
      <c r="AB232" s="72">
        <f t="shared" si="47"/>
        <v>7.7310122205359022</v>
      </c>
      <c r="AC232" s="72">
        <f t="shared" si="48"/>
        <v>-34.789120039360789</v>
      </c>
      <c r="AD232" s="72"/>
      <c r="AE232" s="72" t="str">
        <f t="shared" si="49"/>
        <v>62500-0.000562263514709511j</v>
      </c>
      <c r="AF232" s="72" t="str">
        <f t="shared" si="50"/>
        <v>0.242424242424242+1.65219765571206E-09j</v>
      </c>
      <c r="AG232" s="72">
        <f t="shared" si="57"/>
        <v>-12.308479057718891</v>
      </c>
      <c r="AH232" s="72">
        <f t="shared" si="58"/>
        <v>3.9048880444905319E-7</v>
      </c>
      <c r="AI232" s="72"/>
      <c r="AJ232" s="72"/>
      <c r="AK232" s="72"/>
      <c r="AL232" s="72" t="str">
        <f t="shared" si="51"/>
        <v>2.30302781761991-7.86722498076186j</v>
      </c>
      <c r="AM232" s="72">
        <f t="shared" si="59"/>
        <v>18.273509575041402</v>
      </c>
      <c r="AN232" s="72">
        <f t="shared" si="60"/>
        <v>-73.68329405349634</v>
      </c>
      <c r="AO232" s="72"/>
      <c r="AP232" s="72"/>
      <c r="AQ232" s="72"/>
      <c r="AR232" s="72" t="str">
        <f t="shared" si="52"/>
        <v>-24.2806014981104-2.54011337935765j</v>
      </c>
      <c r="AS232" s="72">
        <f t="shared" si="61"/>
        <v>27.752461031391796</v>
      </c>
      <c r="AT232" s="72">
        <f t="shared" si="62"/>
        <v>-174.0277303266559</v>
      </c>
      <c r="AU232" s="72"/>
      <c r="AV232" s="72"/>
      <c r="AW232" s="72"/>
      <c r="AX232" s="72" t="str">
        <f t="shared" si="63"/>
        <v>-0.827104314482139-2.73904114754523j</v>
      </c>
      <c r="AY232" s="72">
        <f t="shared" si="64"/>
        <v>9.1309550515821059</v>
      </c>
      <c r="AZ232" s="72">
        <f t="shared" si="65"/>
        <v>-106.80266538133982</v>
      </c>
      <c r="BA232" s="72">
        <f t="shared" si="53"/>
        <v>73.197334618660179</v>
      </c>
      <c r="BB232" s="72">
        <f t="shared" si="66"/>
        <v>-9.1309550515821059</v>
      </c>
      <c r="BC232" s="72">
        <f t="shared" si="67"/>
        <v>-73.197334618660179</v>
      </c>
      <c r="BD232" s="72"/>
      <c r="BE232" s="72"/>
      <c r="BF232" s="56"/>
    </row>
    <row r="233" spans="2:58" s="42" customFormat="1" hidden="1" x14ac:dyDescent="0.3">
      <c r="B233" s="55">
        <v>119</v>
      </c>
      <c r="C233" s="72">
        <f t="shared" si="34"/>
        <v>23988.329190194912</v>
      </c>
      <c r="D233" s="72" t="str">
        <f t="shared" si="54"/>
        <v>150723.11751162j</v>
      </c>
      <c r="E233" s="72">
        <f t="shared" si="35"/>
        <v>0.9907929610026055</v>
      </c>
      <c r="F233" s="72" t="str">
        <f t="shared" si="36"/>
        <v>-0.15072311751162j</v>
      </c>
      <c r="G233" s="72" t="str">
        <f t="shared" si="37"/>
        <v>0.990792961002605-0.15072311751162j</v>
      </c>
      <c r="H233" s="72">
        <f t="shared" si="38"/>
        <v>1.9015800469394072E-2</v>
      </c>
      <c r="I233" s="72">
        <f t="shared" si="39"/>
        <v>-8.64973137840175</v>
      </c>
      <c r="J233" s="72"/>
      <c r="K233" s="72"/>
      <c r="L233" s="72"/>
      <c r="M233" s="72">
        <f t="shared" si="40"/>
        <v>21.81818181818182</v>
      </c>
      <c r="N233" s="72" t="str">
        <f t="shared" si="41"/>
        <v>1+3.65081535236646j</v>
      </c>
      <c r="O233" s="72" t="str">
        <f t="shared" si="42"/>
        <v>-0.649287461865808+0.45216935253486j</v>
      </c>
      <c r="P233" s="72" t="str">
        <f t="shared" si="55"/>
        <v>34.903836051286-98.3720030734996j</v>
      </c>
      <c r="Q233" s="72"/>
      <c r="R233" s="72"/>
      <c r="S233" s="72"/>
      <c r="T233" s="72">
        <f t="shared" si="43"/>
        <v>24</v>
      </c>
      <c r="U233" s="72" t="str">
        <f t="shared" si="44"/>
        <v>1+0.00331590858525564j</v>
      </c>
      <c r="V233" s="72" t="str">
        <f t="shared" si="45"/>
        <v>-0.649287461865808+0.45216935253486j</v>
      </c>
      <c r="W233" s="72" t="str">
        <f t="shared" si="56"/>
        <v>-24.834083932537-17.4172367754038j</v>
      </c>
      <c r="X233" s="72"/>
      <c r="Y233" s="72"/>
      <c r="Z233" s="72"/>
      <c r="AA233" s="72" t="str">
        <f t="shared" si="46"/>
        <v>1.9999999996-1.32693646022825j</v>
      </c>
      <c r="AB233" s="72">
        <f t="shared" si="47"/>
        <v>7.6047981012141106</v>
      </c>
      <c r="AC233" s="72">
        <f t="shared" si="48"/>
        <v>-33.563010004445786</v>
      </c>
      <c r="AD233" s="72"/>
      <c r="AE233" s="72" t="str">
        <f t="shared" si="49"/>
        <v>62500-0.000588762177779765j</v>
      </c>
      <c r="AF233" s="72" t="str">
        <f t="shared" si="50"/>
        <v>0.242424242424242+1.73006333231887E-09j</v>
      </c>
      <c r="AG233" s="72">
        <f t="shared" si="57"/>
        <v>-12.308479057718891</v>
      </c>
      <c r="AH233" s="72">
        <f t="shared" si="58"/>
        <v>4.0889197483286883E-7</v>
      </c>
      <c r="AI233" s="72"/>
      <c r="AJ233" s="72"/>
      <c r="AK233" s="72"/>
      <c r="AL233" s="72" t="str">
        <f t="shared" si="51"/>
        <v>1.35572393884799-7.0496474562569j</v>
      </c>
      <c r="AM233" s="72">
        <f t="shared" si="59"/>
        <v>17.12106634309853</v>
      </c>
      <c r="AN233" s="72">
        <f t="shared" si="60"/>
        <v>-79.114296560298968</v>
      </c>
      <c r="AO233" s="72"/>
      <c r="AP233" s="72"/>
      <c r="AQ233" s="72"/>
      <c r="AR233" s="72" t="str">
        <f t="shared" si="52"/>
        <v>-20.1798354349137-0.521611731107789j</v>
      </c>
      <c r="AS233" s="72">
        <f t="shared" si="61"/>
        <v>26.101253078222211</v>
      </c>
      <c r="AT233" s="72">
        <f t="shared" si="62"/>
        <v>-178.51933889258683</v>
      </c>
      <c r="AU233" s="72"/>
      <c r="AV233" s="72"/>
      <c r="AW233" s="72"/>
      <c r="AX233" s="72" t="str">
        <f t="shared" si="63"/>
        <v>-0.793906832221148-2.59723769431686j</v>
      </c>
      <c r="AY233" s="72">
        <f t="shared" si="64"/>
        <v>8.6781688650643467</v>
      </c>
      <c r="AZ233" s="72">
        <f t="shared" si="65"/>
        <v>-106.99700568835426</v>
      </c>
      <c r="BA233" s="72">
        <f t="shared" si="53"/>
        <v>73.002994311645736</v>
      </c>
      <c r="BB233" s="72">
        <f t="shared" si="66"/>
        <v>-8.6781688650643467</v>
      </c>
      <c r="BC233" s="72">
        <f t="shared" si="67"/>
        <v>-73.002994311645736</v>
      </c>
      <c r="BD233" s="72"/>
      <c r="BE233" s="72"/>
      <c r="BF233" s="56"/>
    </row>
    <row r="234" spans="2:58" s="42" customFormat="1" hidden="1" x14ac:dyDescent="0.3">
      <c r="B234" s="55">
        <v>120</v>
      </c>
      <c r="C234" s="72">
        <f t="shared" si="34"/>
        <v>25118.864315095805</v>
      </c>
      <c r="D234" s="72" t="str">
        <f t="shared" si="54"/>
        <v>157826.479197648j</v>
      </c>
      <c r="E234" s="72">
        <f t="shared" si="35"/>
        <v>0.98990468248831687</v>
      </c>
      <c r="F234" s="72" t="str">
        <f t="shared" si="36"/>
        <v>-0.157826479197648j</v>
      </c>
      <c r="G234" s="72" t="str">
        <f t="shared" si="37"/>
        <v>0.989904682488317-0.157826479197648j</v>
      </c>
      <c r="H234" s="72">
        <f t="shared" si="38"/>
        <v>2.0884772781622211E-2</v>
      </c>
      <c r="I234" s="72">
        <f t="shared" si="39"/>
        <v>-9.0587679875449378</v>
      </c>
      <c r="J234" s="72"/>
      <c r="K234" s="72"/>
      <c r="L234" s="72"/>
      <c r="M234" s="72">
        <f t="shared" si="40"/>
        <v>21.81818181818182</v>
      </c>
      <c r="N234" s="72" t="str">
        <f t="shared" si="41"/>
        <v>1+3.82287297912543j</v>
      </c>
      <c r="O234" s="72" t="str">
        <f t="shared" si="42"/>
        <v>-0.808407741108198+0.473479437592944j</v>
      </c>
      <c r="P234" s="72" t="str">
        <f t="shared" si="55"/>
        <v>24.8990603974361-88.592601197292j</v>
      </c>
      <c r="Q234" s="72"/>
      <c r="R234" s="72"/>
      <c r="S234" s="72"/>
      <c r="T234" s="72">
        <f t="shared" si="43"/>
        <v>24</v>
      </c>
      <c r="U234" s="72" t="str">
        <f t="shared" si="44"/>
        <v>1+0.00347218254234826j</v>
      </c>
      <c r="V234" s="72" t="str">
        <f t="shared" si="45"/>
        <v>-0.808407741108198+0.473479437592944j</v>
      </c>
      <c r="W234" s="72" t="str">
        <f t="shared" si="56"/>
        <v>-22.0601577805629-13.0235807313475j</v>
      </c>
      <c r="X234" s="72"/>
      <c r="Y234" s="72"/>
      <c r="Z234" s="72"/>
      <c r="AA234" s="72" t="str">
        <f t="shared" si="46"/>
        <v>1.9999999996-1.26721448166728j</v>
      </c>
      <c r="AB234" s="72">
        <f t="shared" si="47"/>
        <v>7.4864012024753031</v>
      </c>
      <c r="AC234" s="72">
        <f t="shared" si="48"/>
        <v>-32.358643045175086</v>
      </c>
      <c r="AD234" s="72"/>
      <c r="AE234" s="72" t="str">
        <f t="shared" si="49"/>
        <v>62500-0.000616509684365812j</v>
      </c>
      <c r="AF234" s="72" t="str">
        <f t="shared" si="50"/>
        <v>0.242424242424242+1.81159870520716E-09j</v>
      </c>
      <c r="AG234" s="72">
        <f t="shared" si="57"/>
        <v>-12.308479057718891</v>
      </c>
      <c r="AH234" s="72">
        <f t="shared" si="58"/>
        <v>4.2816245991640713E-7</v>
      </c>
      <c r="AI234" s="72"/>
      <c r="AJ234" s="72"/>
      <c r="AK234" s="72"/>
      <c r="AL234" s="72" t="str">
        <f t="shared" si="51"/>
        <v>0.731915692841408-6.28796887831064j</v>
      </c>
      <c r="AM234" s="72">
        <f t="shared" si="59"/>
        <v>16.028654378043491</v>
      </c>
      <c r="AN234" s="72">
        <f t="shared" si="60"/>
        <v>-83.3606840441212</v>
      </c>
      <c r="AO234" s="72"/>
      <c r="AP234" s="72"/>
      <c r="AQ234" s="72"/>
      <c r="AR234" s="72" t="str">
        <f t="shared" si="52"/>
        <v>-16.8093778455526+0.52897799686086j</v>
      </c>
      <c r="AS234" s="72">
        <f t="shared" si="61"/>
        <v>24.515331530750018</v>
      </c>
      <c r="AT234" s="72">
        <f t="shared" si="62"/>
        <v>178.19754139406476</v>
      </c>
      <c r="AU234" s="72"/>
      <c r="AV234" s="72"/>
      <c r="AW234" s="72"/>
      <c r="AX234" s="72" t="str">
        <f t="shared" si="63"/>
        <v>-0.762578352508386-2.46322091116702j</v>
      </c>
      <c r="AY234" s="72">
        <f t="shared" si="64"/>
        <v>8.2275522261691094</v>
      </c>
      <c r="AZ234" s="72">
        <f t="shared" si="65"/>
        <v>-107.20178531665198</v>
      </c>
      <c r="BA234" s="72">
        <f t="shared" si="53"/>
        <v>72.798214683348021</v>
      </c>
      <c r="BB234" s="72">
        <f t="shared" si="66"/>
        <v>-8.2275522261691094</v>
      </c>
      <c r="BC234" s="72">
        <f t="shared" si="67"/>
        <v>-72.798214683348021</v>
      </c>
      <c r="BD234" s="72"/>
      <c r="BE234" s="72"/>
      <c r="BF234" s="56"/>
    </row>
    <row r="235" spans="2:58" s="42" customFormat="1" hidden="1" x14ac:dyDescent="0.3">
      <c r="B235" s="55">
        <v>121</v>
      </c>
      <c r="C235" s="72">
        <f t="shared" si="34"/>
        <v>26302.679918953818</v>
      </c>
      <c r="D235" s="72" t="str">
        <f t="shared" si="54"/>
        <v>165264.612006218j</v>
      </c>
      <c r="E235" s="72">
        <f t="shared" si="35"/>
        <v>0.98893070446529707</v>
      </c>
      <c r="F235" s="72" t="str">
        <f t="shared" si="36"/>
        <v>-0.165264612006218j</v>
      </c>
      <c r="G235" s="72" t="str">
        <f t="shared" si="37"/>
        <v>0.988930704465297-0.165264612006218j</v>
      </c>
      <c r="H235" s="72">
        <f t="shared" si="38"/>
        <v>2.2940971874424607E-2</v>
      </c>
      <c r="I235" s="72">
        <f t="shared" si="39"/>
        <v>-9.4872831510777029</v>
      </c>
      <c r="J235" s="72"/>
      <c r="K235" s="72"/>
      <c r="L235" s="72"/>
      <c r="M235" s="72">
        <f t="shared" si="40"/>
        <v>21.81818181818182</v>
      </c>
      <c r="N235" s="72" t="str">
        <f t="shared" si="41"/>
        <v>1+4.00303943201461j</v>
      </c>
      <c r="O235" s="72" t="str">
        <f t="shared" si="42"/>
        <v>-0.982879657861677+0.495793836018654j</v>
      </c>
      <c r="P235" s="72" t="str">
        <f t="shared" si="55"/>
        <v>18.036275168136-79.7623264179722j</v>
      </c>
      <c r="Q235" s="72"/>
      <c r="R235" s="72"/>
      <c r="S235" s="72"/>
      <c r="T235" s="72">
        <f t="shared" si="43"/>
        <v>24</v>
      </c>
      <c r="U235" s="72" t="str">
        <f t="shared" si="44"/>
        <v>1+0.0036358214641368j</v>
      </c>
      <c r="V235" s="72" t="str">
        <f t="shared" si="45"/>
        <v>-0.982879657861677+0.495793836018654j</v>
      </c>
      <c r="W235" s="72" t="str">
        <f t="shared" si="56"/>
        <v>-19.4294491276409-9.8895737154727j</v>
      </c>
      <c r="X235" s="72"/>
      <c r="Y235" s="72"/>
      <c r="Z235" s="72"/>
      <c r="AA235" s="72" t="str">
        <f t="shared" si="46"/>
        <v>1.9999999996-1.21018043492033j</v>
      </c>
      <c r="AB235" s="72">
        <f t="shared" si="47"/>
        <v>7.3755334572856075</v>
      </c>
      <c r="AC235" s="72">
        <f t="shared" si="48"/>
        <v>-31.177722083342328</v>
      </c>
      <c r="AD235" s="72"/>
      <c r="AE235" s="72" t="str">
        <f t="shared" si="49"/>
        <v>62500-0.000645564890649287j</v>
      </c>
      <c r="AF235" s="72" t="str">
        <f t="shared" si="50"/>
        <v>0.242424242424242+1.89697672183445E-09j</v>
      </c>
      <c r="AG235" s="72">
        <f t="shared" si="57"/>
        <v>-12.308479057718891</v>
      </c>
      <c r="AH235" s="72">
        <f t="shared" si="58"/>
        <v>4.4834113498216577E-7</v>
      </c>
      <c r="AI235" s="72"/>
      <c r="AJ235" s="72"/>
      <c r="AK235" s="72"/>
      <c r="AL235" s="72" t="str">
        <f t="shared" si="51"/>
        <v>0.319431284062072-5.61765428099207j</v>
      </c>
      <c r="AM235" s="72">
        <f t="shared" si="59"/>
        <v>15.005119525847384</v>
      </c>
      <c r="AN235" s="72">
        <f t="shared" si="60"/>
        <v>-86.745549586839871</v>
      </c>
      <c r="AO235" s="72"/>
      <c r="AP235" s="72"/>
      <c r="AQ235" s="72"/>
      <c r="AR235" s="72" t="str">
        <f t="shared" si="52"/>
        <v>-14.0929594577757+1.03533397100509j</v>
      </c>
      <c r="AS235" s="72">
        <f t="shared" si="61"/>
        <v>23.003420121696884</v>
      </c>
      <c r="AT235" s="72">
        <f t="shared" si="62"/>
        <v>175.7983351059101</v>
      </c>
      <c r="AU235" s="72"/>
      <c r="AV235" s="72"/>
      <c r="AW235" s="72"/>
      <c r="AX235" s="72" t="str">
        <f t="shared" si="63"/>
        <v>-0.733081623099649-2.33651057433336j</v>
      </c>
      <c r="AY235" s="72">
        <f t="shared" si="64"/>
        <v>7.7791162239087797</v>
      </c>
      <c r="AZ235" s="72">
        <f t="shared" si="65"/>
        <v>-107.41928119206545</v>
      </c>
      <c r="BA235" s="72">
        <f t="shared" si="53"/>
        <v>72.580718807934545</v>
      </c>
      <c r="BB235" s="72">
        <f t="shared" si="66"/>
        <v>-7.7791162239087797</v>
      </c>
      <c r="BC235" s="72">
        <f t="shared" si="67"/>
        <v>-72.580718807934545</v>
      </c>
      <c r="BD235" s="72"/>
      <c r="BE235" s="72"/>
      <c r="BF235" s="56"/>
    </row>
    <row r="236" spans="2:58" s="42" customFormat="1" hidden="1" x14ac:dyDescent="0.3">
      <c r="B236" s="55">
        <v>122</v>
      </c>
      <c r="C236" s="72">
        <f t="shared" si="34"/>
        <v>27542.287033381683</v>
      </c>
      <c r="D236" s="72" t="str">
        <f t="shared" si="54"/>
        <v>173053.293214267j</v>
      </c>
      <c r="E236" s="72">
        <f t="shared" si="35"/>
        <v>0.987862758799533</v>
      </c>
      <c r="F236" s="72" t="str">
        <f t="shared" si="36"/>
        <v>-0.173053293214267j</v>
      </c>
      <c r="G236" s="72" t="str">
        <f t="shared" si="37"/>
        <v>0.987862758799533-0.173053293214267j</v>
      </c>
      <c r="H236" s="72">
        <f t="shared" si="38"/>
        <v>2.5203846681004734E-2</v>
      </c>
      <c r="I236" s="72">
        <f t="shared" si="39"/>
        <v>-9.9362235727137769</v>
      </c>
      <c r="J236" s="72"/>
      <c r="K236" s="72"/>
      <c r="L236" s="72"/>
      <c r="M236" s="72">
        <f t="shared" si="40"/>
        <v>21.81818181818182</v>
      </c>
      <c r="N236" s="72" t="str">
        <f t="shared" si="41"/>
        <v>1+4.19169686823597j</v>
      </c>
      <c r="O236" s="72" t="str">
        <f t="shared" si="42"/>
        <v>-1.1741843104212+0.519159879642801j</v>
      </c>
      <c r="P236" s="72" t="str">
        <f t="shared" si="55"/>
        <v>13.2634580928499-72.0239134011321j</v>
      </c>
      <c r="Q236" s="72"/>
      <c r="R236" s="72"/>
      <c r="S236" s="72"/>
      <c r="T236" s="72">
        <f t="shared" si="43"/>
        <v>24</v>
      </c>
      <c r="U236" s="72" t="str">
        <f t="shared" si="44"/>
        <v>1+0.00380717245071387j</v>
      </c>
      <c r="V236" s="72" t="str">
        <f t="shared" si="45"/>
        <v>-1.1741843104212+0.519159879642801j</v>
      </c>
      <c r="W236" s="72" t="str">
        <f t="shared" si="56"/>
        <v>-17.0685451197023-7.62459171816732j</v>
      </c>
      <c r="X236" s="72"/>
      <c r="Y236" s="72"/>
      <c r="Z236" s="72"/>
      <c r="AA236" s="72" t="str">
        <f t="shared" si="46"/>
        <v>1.9999999996-1.15571334312756j</v>
      </c>
      <c r="AB236" s="72">
        <f t="shared" si="47"/>
        <v>7.2718923257040551</v>
      </c>
      <c r="AC236" s="72">
        <f t="shared" si="48"/>
        <v>-30.021756272313926</v>
      </c>
      <c r="AD236" s="72"/>
      <c r="AE236" s="72" t="str">
        <f t="shared" si="49"/>
        <v>62500-0.000675989426618231j</v>
      </c>
      <c r="AF236" s="72" t="str">
        <f t="shared" si="50"/>
        <v>0.242424242424242+1.98637848042088E-09j</v>
      </c>
      <c r="AG236" s="72">
        <f t="shared" si="57"/>
        <v>-12.308479057718891</v>
      </c>
      <c r="AH236" s="72">
        <f t="shared" si="58"/>
        <v>4.6947080170537169E-7</v>
      </c>
      <c r="AI236" s="72"/>
      <c r="AJ236" s="72"/>
      <c r="AK236" s="72"/>
      <c r="AL236" s="72" t="str">
        <f t="shared" si="51"/>
        <v>0.0438171241650254-5.04016497062533j</v>
      </c>
      <c r="AM236" s="72">
        <f t="shared" si="59"/>
        <v>14.049223253944197</v>
      </c>
      <c r="AN236" s="72">
        <f t="shared" si="60"/>
        <v>-89.501906573487531</v>
      </c>
      <c r="AO236" s="72"/>
      <c r="AP236" s="72"/>
      <c r="AQ236" s="72"/>
      <c r="AR236" s="72" t="str">
        <f t="shared" si="52"/>
        <v>-11.9085676903851+1.24139479546493j</v>
      </c>
      <c r="AS236" s="72">
        <f t="shared" si="61"/>
        <v>21.564129828301546</v>
      </c>
      <c r="AT236" s="72">
        <f t="shared" si="62"/>
        <v>174.04876287841768</v>
      </c>
      <c r="AU236" s="72"/>
      <c r="AV236" s="72"/>
      <c r="AW236" s="72"/>
      <c r="AX236" s="72" t="str">
        <f t="shared" si="63"/>
        <v>-0.705368604546843-2.21665201977001j</v>
      </c>
      <c r="AY236" s="72">
        <f t="shared" si="64"/>
        <v>7.3328484127352507</v>
      </c>
      <c r="AZ236" s="72">
        <f t="shared" si="65"/>
        <v>-107.65177272590412</v>
      </c>
      <c r="BA236" s="72">
        <f t="shared" si="53"/>
        <v>72.348227274095876</v>
      </c>
      <c r="BB236" s="72">
        <f t="shared" si="66"/>
        <v>-7.3328484127352507</v>
      </c>
      <c r="BC236" s="72">
        <f t="shared" si="67"/>
        <v>-72.348227274095876</v>
      </c>
      <c r="BD236" s="72"/>
      <c r="BE236" s="72"/>
      <c r="BF236" s="56"/>
    </row>
    <row r="237" spans="2:58" s="42" customFormat="1" hidden="1" x14ac:dyDescent="0.3">
      <c r="B237" s="55">
        <v>123</v>
      </c>
      <c r="C237" s="72">
        <f t="shared" si="34"/>
        <v>28840.315031266073</v>
      </c>
      <c r="D237" s="72" t="str">
        <f t="shared" si="54"/>
        <v>181209.043658882j</v>
      </c>
      <c r="E237" s="72">
        <f t="shared" si="35"/>
        <v>0.98669177966235722</v>
      </c>
      <c r="F237" s="72" t="str">
        <f t="shared" si="36"/>
        <v>-0.181209043658882j</v>
      </c>
      <c r="G237" s="72" t="str">
        <f t="shared" si="37"/>
        <v>0.986691779662357-0.181209043658882j</v>
      </c>
      <c r="H237" s="72">
        <f t="shared" si="38"/>
        <v>2.7694998821680424E-2</v>
      </c>
      <c r="I237" s="72">
        <f t="shared" si="39"/>
        <v>-10.406584539403831</v>
      </c>
      <c r="J237" s="72"/>
      <c r="K237" s="72"/>
      <c r="L237" s="72"/>
      <c r="M237" s="72">
        <f t="shared" si="40"/>
        <v>21.81818181818182</v>
      </c>
      <c r="N237" s="72" t="str">
        <f t="shared" si="41"/>
        <v>1+4.38924545550544j</v>
      </c>
      <c r="O237" s="72" t="str">
        <f t="shared" si="42"/>
        <v>-1.38394569077345+0.543627130976646j</v>
      </c>
      <c r="P237" s="72" t="str">
        <f t="shared" si="55"/>
        <v>9.89013449233972-65.3123966904266j</v>
      </c>
      <c r="Q237" s="72"/>
      <c r="R237" s="72"/>
      <c r="S237" s="72"/>
      <c r="T237" s="72">
        <f t="shared" si="43"/>
        <v>24</v>
      </c>
      <c r="U237" s="72" t="str">
        <f t="shared" si="44"/>
        <v>1+0.0039865989604954j</v>
      </c>
      <c r="V237" s="72" t="str">
        <f t="shared" si="45"/>
        <v>-1.38394569077345+0.543627130976646j</v>
      </c>
      <c r="W237" s="72" t="str">
        <f t="shared" si="56"/>
        <v>-15.0000638807509-5.96130333871711j</v>
      </c>
      <c r="X237" s="72"/>
      <c r="Y237" s="72"/>
      <c r="Z237" s="72"/>
      <c r="AA237" s="72" t="str">
        <f t="shared" si="46"/>
        <v>1.9999999996-1.10369767428476j</v>
      </c>
      <c r="AB237" s="72">
        <f t="shared" si="47"/>
        <v>7.1751643879909155</v>
      </c>
      <c r="AC237" s="72">
        <f t="shared" si="48"/>
        <v>-28.892058898619624</v>
      </c>
      <c r="AD237" s="72"/>
      <c r="AE237" s="72" t="str">
        <f t="shared" si="49"/>
        <v>62500-0.000707847826792506j</v>
      </c>
      <c r="AF237" s="72" t="str">
        <f t="shared" si="50"/>
        <v>0.242424242424242+2.07999361408266E-09j</v>
      </c>
      <c r="AG237" s="72">
        <f t="shared" si="57"/>
        <v>-12.308479057718891</v>
      </c>
      <c r="AH237" s="72">
        <f t="shared" si="58"/>
        <v>4.9159627894203567E-7</v>
      </c>
      <c r="AI237" s="72"/>
      <c r="AJ237" s="72"/>
      <c r="AK237" s="72"/>
      <c r="AL237" s="72" t="str">
        <f t="shared" si="51"/>
        <v>-0.142512339307156-4.54540341486131j</v>
      </c>
      <c r="AM237" s="72">
        <f t="shared" si="59"/>
        <v>13.155715759982705</v>
      </c>
      <c r="AN237" s="72">
        <f t="shared" si="60"/>
        <v>-91.7958101509535</v>
      </c>
      <c r="AO237" s="72"/>
      <c r="AP237" s="72"/>
      <c r="AQ237" s="72"/>
      <c r="AR237" s="72" t="str">
        <f t="shared" si="52"/>
        <v>-10.1425266817269+1.28458475661253j</v>
      </c>
      <c r="AS237" s="72">
        <f t="shared" si="61"/>
        <v>20.192035789649921</v>
      </c>
      <c r="AT237" s="72">
        <f t="shared" si="62"/>
        <v>172.78173136824006</v>
      </c>
      <c r="AU237" s="72"/>
      <c r="AV237" s="72"/>
      <c r="AW237" s="72"/>
      <c r="AX237" s="72" t="str">
        <f t="shared" si="63"/>
        <v>-0.679382260449461-2.1032159093385j</v>
      </c>
      <c r="AY237" s="72">
        <f t="shared" si="64"/>
        <v>6.8887145066613087</v>
      </c>
      <c r="AZ237" s="72">
        <f t="shared" si="65"/>
        <v>-107.90153020787365</v>
      </c>
      <c r="BA237" s="72">
        <f t="shared" si="53"/>
        <v>72.098469792126352</v>
      </c>
      <c r="BB237" s="72">
        <f t="shared" si="66"/>
        <v>-6.8887145066613087</v>
      </c>
      <c r="BC237" s="72">
        <f t="shared" si="67"/>
        <v>-72.098469792126352</v>
      </c>
      <c r="BD237" s="72"/>
      <c r="BE237" s="72"/>
      <c r="BF237" s="56"/>
    </row>
    <row r="238" spans="2:58" s="42" customFormat="1" hidden="1" x14ac:dyDescent="0.3">
      <c r="B238" s="55">
        <v>124</v>
      </c>
      <c r="C238" s="72">
        <f t="shared" si="34"/>
        <v>30199.517204020169</v>
      </c>
      <c r="D238" s="72" t="str">
        <f t="shared" si="54"/>
        <v>189749.162780217j</v>
      </c>
      <c r="E238" s="72">
        <f t="shared" si="35"/>
        <v>0.98540782657030535</v>
      </c>
      <c r="F238" s="72" t="str">
        <f t="shared" si="36"/>
        <v>-0.189749162780217j</v>
      </c>
      <c r="G238" s="72" t="str">
        <f t="shared" si="37"/>
        <v>0.985407826570305-0.189749162780217j</v>
      </c>
      <c r="H238" s="72">
        <f t="shared" si="38"/>
        <v>3.0438444891939399E-2</v>
      </c>
      <c r="I238" s="72">
        <f t="shared" si="39"/>
        <v>-10.899412724570547</v>
      </c>
      <c r="J238" s="72"/>
      <c r="K238" s="72"/>
      <c r="L238" s="72"/>
      <c r="M238" s="72">
        <f t="shared" si="40"/>
        <v>21.81818181818182</v>
      </c>
      <c r="N238" s="72" t="str">
        <f t="shared" si="41"/>
        <v>1+4.59610422086241j</v>
      </c>
      <c r="O238" s="72" t="str">
        <f t="shared" si="42"/>
        <v>-1.61394447072259+0.569247488340651j</v>
      </c>
      <c r="P238" s="72" t="str">
        <f t="shared" si="55"/>
        <v>7.46708026369156-59.4989620787579j</v>
      </c>
      <c r="Q238" s="72"/>
      <c r="R238" s="72"/>
      <c r="S238" s="72"/>
      <c r="T238" s="72">
        <f t="shared" si="43"/>
        <v>24</v>
      </c>
      <c r="U238" s="72" t="str">
        <f t="shared" si="44"/>
        <v>1+0.00417448158116477j</v>
      </c>
      <c r="V238" s="72" t="str">
        <f t="shared" si="45"/>
        <v>-1.61394447072259+0.569247488340651j</v>
      </c>
      <c r="W238" s="72" t="str">
        <f t="shared" si="56"/>
        <v>-13.2056987855141-4.71980205116633j</v>
      </c>
      <c r="X238" s="72"/>
      <c r="Y238" s="72"/>
      <c r="Z238" s="72"/>
      <c r="AA238" s="72" t="str">
        <f t="shared" si="46"/>
        <v>1.9999999996-1.05402309618444j</v>
      </c>
      <c r="AB238" s="72">
        <f t="shared" si="47"/>
        <v>7.0850288019944552</v>
      </c>
      <c r="AC238" s="72">
        <f t="shared" si="48"/>
        <v>-27.789748390575511</v>
      </c>
      <c r="AD238" s="72"/>
      <c r="AE238" s="72" t="str">
        <f t="shared" si="49"/>
        <v>62500-0.000741207667110225j</v>
      </c>
      <c r="AF238" s="72" t="str">
        <f t="shared" si="50"/>
        <v>0.242424242424242+2.17802069306953E-09j</v>
      </c>
      <c r="AG238" s="72">
        <f t="shared" si="57"/>
        <v>-12.308479057718891</v>
      </c>
      <c r="AH238" s="72">
        <f t="shared" si="58"/>
        <v>5.1476449779580142E-7</v>
      </c>
      <c r="AI238" s="72"/>
      <c r="AJ238" s="72"/>
      <c r="AK238" s="72"/>
      <c r="AL238" s="72" t="str">
        <f t="shared" si="51"/>
        <v>-0.26981695501112-4.12076758854783j</v>
      </c>
      <c r="AM238" s="72">
        <f t="shared" si="59"/>
        <v>12.318142057013555</v>
      </c>
      <c r="AN238" s="72">
        <f t="shared" si="60"/>
        <v>-93.746228386604017</v>
      </c>
      <c r="AO238" s="72"/>
      <c r="AP238" s="72"/>
      <c r="AQ238" s="72"/>
      <c r="AR238" s="72" t="str">
        <f t="shared" si="52"/>
        <v>-8.70253116644407+1.24204516120107j</v>
      </c>
      <c r="AS238" s="72">
        <f t="shared" si="61"/>
        <v>18.880487076835511</v>
      </c>
      <c r="AT238" s="72">
        <f t="shared" si="62"/>
        <v>171.87746985944503</v>
      </c>
      <c r="AU238" s="72"/>
      <c r="AV238" s="72"/>
      <c r="AW238" s="72"/>
      <c r="AX238" s="72" t="str">
        <f t="shared" si="63"/>
        <v>-0.655058260452224-1.99579776205728j</v>
      </c>
      <c r="AY238" s="72">
        <f t="shared" si="64"/>
        <v>6.4466602060655838</v>
      </c>
      <c r="AZ238" s="72">
        <f t="shared" si="65"/>
        <v>-108.17080611783111</v>
      </c>
      <c r="BA238" s="72">
        <f t="shared" si="53"/>
        <v>71.829193882168894</v>
      </c>
      <c r="BB238" s="72">
        <f t="shared" si="66"/>
        <v>-6.4466602060655838</v>
      </c>
      <c r="BC238" s="72">
        <f t="shared" si="67"/>
        <v>-71.829193882168894</v>
      </c>
      <c r="BD238" s="72"/>
      <c r="BE238" s="72"/>
      <c r="BF238" s="56"/>
    </row>
    <row r="239" spans="2:58" s="42" customFormat="1" hidden="1" x14ac:dyDescent="0.3">
      <c r="B239" s="55">
        <v>125</v>
      </c>
      <c r="C239" s="72">
        <f t="shared" si="34"/>
        <v>31622.776601683825</v>
      </c>
      <c r="D239" s="72" t="str">
        <f t="shared" si="54"/>
        <v>198691.765315922j</v>
      </c>
      <c r="E239" s="72">
        <f t="shared" si="35"/>
        <v>0.98399999999999999</v>
      </c>
      <c r="F239" s="72" t="str">
        <f t="shared" si="36"/>
        <v>-0.198691765315922j</v>
      </c>
      <c r="G239" s="72" t="str">
        <f t="shared" si="37"/>
        <v>0.984-0.198691765315922j</v>
      </c>
      <c r="H239" s="72">
        <f t="shared" si="38"/>
        <v>3.3460914683403301E-2</v>
      </c>
      <c r="I239" s="72">
        <f t="shared" si="39"/>
        <v>-11.415809180439439</v>
      </c>
      <c r="J239" s="72"/>
      <c r="K239" s="72"/>
      <c r="L239" s="72"/>
      <c r="M239" s="72">
        <f t="shared" si="40"/>
        <v>21.81818181818182</v>
      </c>
      <c r="N239" s="72" t="str">
        <f t="shared" si="41"/>
        <v>1+4.81271193948226j</v>
      </c>
      <c r="O239" s="72" t="str">
        <f t="shared" si="42"/>
        <v>-1.86613311807635+0.596075295947766j</v>
      </c>
      <c r="P239" s="72" t="str">
        <f t="shared" si="55"/>
        <v>5.69994967751577-54.4478976119263j</v>
      </c>
      <c r="Q239" s="72"/>
      <c r="R239" s="72"/>
      <c r="S239" s="72"/>
      <c r="T239" s="72">
        <f t="shared" si="43"/>
        <v>24</v>
      </c>
      <c r="U239" s="72" t="str">
        <f t="shared" si="44"/>
        <v>1+0.00437121883695028j</v>
      </c>
      <c r="V239" s="72" t="str">
        <f t="shared" si="45"/>
        <v>-1.86613311807635+0.596075295947766j</v>
      </c>
      <c r="W239" s="72" t="str">
        <f t="shared" si="56"/>
        <v>-11.6538495509051-3.77865919840814j</v>
      </c>
      <c r="X239" s="72"/>
      <c r="Y239" s="72"/>
      <c r="Z239" s="72"/>
      <c r="AA239" s="72" t="str">
        <f t="shared" si="46"/>
        <v>1.9999999996-1.00658424238647j</v>
      </c>
      <c r="AB239" s="72">
        <f t="shared" si="47"/>
        <v>7.0011605630077476</v>
      </c>
      <c r="AC239" s="72">
        <f t="shared" si="48"/>
        <v>-26.715752103434966</v>
      </c>
      <c r="AD239" s="72"/>
      <c r="AE239" s="72" t="str">
        <f t="shared" si="49"/>
        <v>62500-0.000776139708265318j</v>
      </c>
      <c r="AF239" s="72" t="str">
        <f t="shared" si="50"/>
        <v>0.242424242424242+2.28066764595869E-09j</v>
      </c>
      <c r="AG239" s="72">
        <f t="shared" si="57"/>
        <v>-12.308479057718891</v>
      </c>
      <c r="AH239" s="72">
        <f t="shared" si="58"/>
        <v>5.3902460116506304E-7</v>
      </c>
      <c r="AI239" s="72"/>
      <c r="AJ239" s="72"/>
      <c r="AK239" s="72"/>
      <c r="AL239" s="72" t="str">
        <f t="shared" si="51"/>
        <v>-0.357508690994588-3.75442326353267j</v>
      </c>
      <c r="AM239" s="72">
        <f t="shared" si="59"/>
        <v>11.530066757488925</v>
      </c>
      <c r="AN239" s="72">
        <f t="shared" si="60"/>
        <v>-95.439493733245286</v>
      </c>
      <c r="AO239" s="72"/>
      <c r="AP239" s="72"/>
      <c r="AQ239" s="72"/>
      <c r="AR239" s="72" t="str">
        <f t="shared" si="52"/>
        <v>-7.51720688416106+1.15713192233684j</v>
      </c>
      <c r="AS239" s="72">
        <f t="shared" si="61"/>
        <v>17.622834958312183</v>
      </c>
      <c r="AT239" s="72">
        <f t="shared" si="62"/>
        <v>171.24908329203993</v>
      </c>
      <c r="AU239" s="72"/>
      <c r="AV239" s="72"/>
      <c r="AW239" s="72"/>
      <c r="AX239" s="72" t="str">
        <f t="shared" si="63"/>
        <v>-0.632326565565843-1.89401728633037j</v>
      </c>
      <c r="AY239" s="72">
        <f t="shared" si="64"/>
        <v>6.0066130732982437</v>
      </c>
      <c r="AZ239" s="72">
        <f t="shared" si="65"/>
        <v>-108.46182931492909</v>
      </c>
      <c r="BA239" s="72">
        <f t="shared" si="53"/>
        <v>71.538170685070909</v>
      </c>
      <c r="BB239" s="72">
        <f t="shared" si="66"/>
        <v>-6.0066130732982437</v>
      </c>
      <c r="BC239" s="72">
        <f t="shared" si="67"/>
        <v>-71.538170685070909</v>
      </c>
      <c r="BD239" s="72"/>
      <c r="BE239" s="72"/>
      <c r="BF239" s="56"/>
    </row>
    <row r="240" spans="2:58" s="42" customFormat="1" hidden="1" x14ac:dyDescent="0.3">
      <c r="B240" s="55">
        <v>126</v>
      </c>
      <c r="C240" s="72">
        <f t="shared" si="34"/>
        <v>33113.112148259133</v>
      </c>
      <c r="D240" s="72" t="str">
        <f t="shared" si="54"/>
        <v>208055.819724932j</v>
      </c>
      <c r="E240" s="72">
        <f t="shared" si="35"/>
        <v>0.98245634886170896</v>
      </c>
      <c r="F240" s="72" t="str">
        <f t="shared" si="36"/>
        <v>-0.208055819724932j</v>
      </c>
      <c r="G240" s="72" t="str">
        <f t="shared" si="37"/>
        <v>0.982456348861709-0.208055819724932j</v>
      </c>
      <c r="H240" s="72">
        <f t="shared" si="38"/>
        <v>3.6792190818468171E-2</v>
      </c>
      <c r="I240" s="72">
        <f t="shared" si="39"/>
        <v>-11.956932531908222</v>
      </c>
      <c r="J240" s="72"/>
      <c r="K240" s="72"/>
      <c r="L240" s="72"/>
      <c r="M240" s="72">
        <f t="shared" si="40"/>
        <v>21.81818181818182</v>
      </c>
      <c r="N240" s="72" t="str">
        <f t="shared" si="41"/>
        <v>1+5.0395280653773j</v>
      </c>
      <c r="O240" s="72" t="str">
        <f t="shared" si="42"/>
        <v>-2.14265247121461+0.624167459174796j</v>
      </c>
      <c r="P240" s="72" t="str">
        <f t="shared" si="55"/>
        <v>4.39319734057601-50.0366952769228j</v>
      </c>
      <c r="Q240" s="72"/>
      <c r="R240" s="72"/>
      <c r="S240" s="72"/>
      <c r="T240" s="72">
        <f t="shared" si="43"/>
        <v>24</v>
      </c>
      <c r="U240" s="72" t="str">
        <f t="shared" si="44"/>
        <v>1+0.0045772280339485j</v>
      </c>
      <c r="V240" s="72" t="str">
        <f t="shared" si="45"/>
        <v>-2.14265247121461+0.624167459174796j</v>
      </c>
      <c r="W240" s="72" t="str">
        <f t="shared" si="56"/>
        <v>-10.3111398785622-3.05496646794158j</v>
      </c>
      <c r="X240" s="72"/>
      <c r="Y240" s="72"/>
      <c r="Z240" s="72"/>
      <c r="AA240" s="72" t="str">
        <f t="shared" si="46"/>
        <v>1.9999999996-0.961280488721691j</v>
      </c>
      <c r="AB240" s="72">
        <f t="shared" si="47"/>
        <v>6.9232335175673407</v>
      </c>
      <c r="AC240" s="72">
        <f t="shared" si="48"/>
        <v>-25.670812506540088</v>
      </c>
      <c r="AD240" s="72"/>
      <c r="AE240" s="72" t="str">
        <f t="shared" si="49"/>
        <v>62500-0.000812718045800512j</v>
      </c>
      <c r="AF240" s="72" t="str">
        <f t="shared" si="50"/>
        <v>0.242424242424242+2.38815220069939E-09j</v>
      </c>
      <c r="AG240" s="72">
        <f t="shared" si="57"/>
        <v>-12.308479057718891</v>
      </c>
      <c r="AH240" s="72">
        <f t="shared" si="58"/>
        <v>5.6442804798168868E-7</v>
      </c>
      <c r="AI240" s="72"/>
      <c r="AJ240" s="72"/>
      <c r="AK240" s="72"/>
      <c r="AL240" s="72" t="str">
        <f t="shared" si="51"/>
        <v>-0.418221408397553-3.43625270930042j</v>
      </c>
      <c r="AM240" s="72">
        <f t="shared" si="59"/>
        <v>10.785562024269328</v>
      </c>
      <c r="AN240" s="72">
        <f t="shared" si="60"/>
        <v>-96.939258091804675</v>
      </c>
      <c r="AO240" s="72"/>
      <c r="AP240" s="72"/>
      <c r="AQ240" s="72"/>
      <c r="AR240" s="72" t="str">
        <f t="shared" si="52"/>
        <v>-6.53225693834942+1.05418104234049j</v>
      </c>
      <c r="AS240" s="72">
        <f t="shared" si="61"/>
        <v>16.412924063093929</v>
      </c>
      <c r="AT240" s="72">
        <f t="shared" si="62"/>
        <v>170.83259885157094</v>
      </c>
      <c r="AU240" s="72"/>
      <c r="AV240" s="72"/>
      <c r="AW240" s="72"/>
      <c r="AX240" s="72" t="str">
        <f t="shared" si="63"/>
        <v>-0.611112874562834-1.79751754990501j</v>
      </c>
      <c r="AY240" s="72">
        <f t="shared" si="64"/>
        <v>5.5684843813592089</v>
      </c>
      <c r="AZ240" s="72">
        <f t="shared" si="65"/>
        <v>-108.77680197627676</v>
      </c>
      <c r="BA240" s="72">
        <f t="shared" si="53"/>
        <v>71.223198023723242</v>
      </c>
      <c r="BB240" s="72">
        <f t="shared" si="66"/>
        <v>-5.5684843813592089</v>
      </c>
      <c r="BC240" s="72">
        <f t="shared" si="67"/>
        <v>-71.223198023723242</v>
      </c>
      <c r="BD240" s="72"/>
      <c r="BE240" s="72"/>
      <c r="BF240" s="56"/>
    </row>
    <row r="241" spans="2:58" s="42" customFormat="1" hidden="1" x14ac:dyDescent="0.3">
      <c r="B241" s="55">
        <v>127</v>
      </c>
      <c r="C241" s="72">
        <f t="shared" si="34"/>
        <v>34673.68504525318</v>
      </c>
      <c r="D241" s="72" t="str">
        <f t="shared" si="54"/>
        <v>217861.188422107j</v>
      </c>
      <c r="E241" s="72">
        <f t="shared" si="35"/>
        <v>0.98076376904612139</v>
      </c>
      <c r="F241" s="72" t="str">
        <f t="shared" si="36"/>
        <v>-0.217861188422107j</v>
      </c>
      <c r="G241" s="72" t="str">
        <f t="shared" si="37"/>
        <v>0.980763769046121-0.217861188422107j</v>
      </c>
      <c r="H241" s="72">
        <f t="shared" si="38"/>
        <v>4.0465496170932376E-2</v>
      </c>
      <c r="I241" s="72">
        <f t="shared" si="39"/>
        <v>-12.524002384249663</v>
      </c>
      <c r="J241" s="72"/>
      <c r="K241" s="72"/>
      <c r="L241" s="72"/>
      <c r="M241" s="72">
        <f t="shared" si="40"/>
        <v>21.81818181818182</v>
      </c>
      <c r="N241" s="72" t="str">
        <f t="shared" si="41"/>
        <v>1+5.27703370596027j</v>
      </c>
      <c r="O241" s="72" t="str">
        <f t="shared" si="42"/>
        <v>-2.4458499127423+0.653583565266321j</v>
      </c>
      <c r="P241" s="72" t="str">
        <f t="shared" si="55"/>
        <v>3.41477967029097-46.1612286173437j</v>
      </c>
      <c r="Q241" s="72"/>
      <c r="R241" s="72"/>
      <c r="S241" s="72"/>
      <c r="T241" s="72">
        <f t="shared" si="43"/>
        <v>24</v>
      </c>
      <c r="U241" s="72" t="str">
        <f t="shared" si="44"/>
        <v>1+0.00479294614528635j</v>
      </c>
      <c r="V241" s="72" t="str">
        <f t="shared" si="45"/>
        <v>-2.4458499127423+0.653583565266321j</v>
      </c>
      <c r="W241" s="72" t="str">
        <f t="shared" si="56"/>
        <v>-9.14682234445032-2.49125812441966j</v>
      </c>
      <c r="X241" s="72"/>
      <c r="Y241" s="72"/>
      <c r="Z241" s="72"/>
      <c r="AA241" s="72" t="str">
        <f t="shared" si="46"/>
        <v>1.9999999996-0.918015739854619j</v>
      </c>
      <c r="AB241" s="72">
        <f t="shared" si="47"/>
        <v>6.8509230960029246</v>
      </c>
      <c r="AC241" s="72">
        <f t="shared" si="48"/>
        <v>-24.655495374654098</v>
      </c>
      <c r="AD241" s="72"/>
      <c r="AE241" s="72" t="str">
        <f t="shared" si="49"/>
        <v>62500-0.000851020267273856j</v>
      </c>
      <c r="AF241" s="72" t="str">
        <f t="shared" si="50"/>
        <v>0.242424242424242+2.50070234644292E-09j</v>
      </c>
      <c r="AG241" s="72">
        <f t="shared" si="57"/>
        <v>-12.308479057718891</v>
      </c>
      <c r="AH241" s="72">
        <f t="shared" si="58"/>
        <v>5.9102872236227085E-7</v>
      </c>
      <c r="AI241" s="72"/>
      <c r="AJ241" s="72"/>
      <c r="AK241" s="72"/>
      <c r="AL241" s="72" t="str">
        <f t="shared" si="51"/>
        <v>-0.460312340273829-3.15793093466544j</v>
      </c>
      <c r="AM241" s="72">
        <f t="shared" si="59"/>
        <v>10.079360980504202</v>
      </c>
      <c r="AN241" s="72">
        <f t="shared" si="60"/>
        <v>-98.293249739844697</v>
      </c>
      <c r="AO241" s="72"/>
      <c r="AP241" s="72"/>
      <c r="AQ241" s="72"/>
      <c r="AR241" s="72" t="str">
        <f t="shared" si="52"/>
        <v>-5.70645541969986+0.946722889658402j</v>
      </c>
      <c r="AS241" s="72">
        <f t="shared" si="61"/>
        <v>15.245248682401941</v>
      </c>
      <c r="AT241" s="72">
        <f t="shared" si="62"/>
        <v>170.58020830809312</v>
      </c>
      <c r="AU241" s="72"/>
      <c r="AV241" s="72"/>
      <c r="AW241" s="72"/>
      <c r="AX241" s="72" t="str">
        <f t="shared" si="63"/>
        <v>-0.591339918346433-1.70596402344548j</v>
      </c>
      <c r="AY241" s="72">
        <f t="shared" si="64"/>
        <v>5.1321708695007171</v>
      </c>
      <c r="AZ241" s="72">
        <f t="shared" si="65"/>
        <v>-109.11789909134026</v>
      </c>
      <c r="BA241" s="72">
        <f t="shared" si="53"/>
        <v>70.882100908659723</v>
      </c>
      <c r="BB241" s="72">
        <f t="shared" si="66"/>
        <v>-5.1321708695007171</v>
      </c>
      <c r="BC241" s="72">
        <f t="shared" si="67"/>
        <v>-70.882100908659723</v>
      </c>
      <c r="BD241" s="72"/>
      <c r="BE241" s="72"/>
      <c r="BF241" s="56"/>
    </row>
    <row r="242" spans="2:58" s="42" customFormat="1" hidden="1" x14ac:dyDescent="0.3">
      <c r="B242" s="55">
        <v>128</v>
      </c>
      <c r="C242" s="72">
        <f t="shared" ref="C242:C305" si="68">Fstart*10^(Step*B242)</f>
        <v>36307.805477010152</v>
      </c>
      <c r="D242" s="72" t="str">
        <f t="shared" si="54"/>
        <v>228128.669909085j</v>
      </c>
      <c r="E242" s="72">
        <f t="shared" ref="E242:E305" si="69">(IMPRODUCT(D242,D242))/wn^2 + 1</f>
        <v>0.97890789218309737</v>
      </c>
      <c r="F242" s="72" t="str">
        <f t="shared" ref="F242:F305" si="70">IMDIV(D242,wn*Qn)</f>
        <v>-0.228128669909085j</v>
      </c>
      <c r="G242" s="72" t="str">
        <f t="shared" ref="G242:G305" si="71">IMSUM(E242,F242)</f>
        <v>0.978907892183097-0.228128669909085j</v>
      </c>
      <c r="H242" s="72">
        <f t="shared" ref="H242:H305" si="72">20*LOG(IMABS(G242),10)</f>
        <v>4.4517936481275389E-2</v>
      </c>
      <c r="I242" s="72">
        <f t="shared" ref="I242:I305" si="73">(IMARGUMENT(G242)*(180/PI()))</f>
        <v>-13.118302956365682</v>
      </c>
      <c r="J242" s="72"/>
      <c r="K242" s="72"/>
      <c r="L242" s="72"/>
      <c r="M242" s="72">
        <f t="shared" ref="M242:M305" si="74">Vin/Ro</f>
        <v>21.81818181818182</v>
      </c>
      <c r="N242" s="72" t="str">
        <f t="shared" ref="N242:N305" si="75">IMSUM(1,IMDIV(D242,wz))</f>
        <v>1+5.52573264253786j</v>
      </c>
      <c r="O242" s="72" t="str">
        <f t="shared" ref="O242:O305" si="76">IMSUM((IMPRODUCT(D242,D242))/wo^2 + 1, IMDIV(D242,Qp*wo))</f>
        <v>-2.77829929650385+0.684386009727255j</v>
      </c>
      <c r="P242" s="72" t="str">
        <f t="shared" si="55"/>
        <v>2.6740243896804-42.7352714450151j</v>
      </c>
      <c r="Q242" s="72"/>
      <c r="R242" s="72"/>
      <c r="S242" s="72"/>
      <c r="T242" s="72">
        <f t="shared" ref="T242:T305" si="77">Vin</f>
        <v>24</v>
      </c>
      <c r="U242" s="72" t="str">
        <f t="shared" ref="U242:U305" si="78">IMSUM(1,IMDIV(D242,wesr))</f>
        <v>1+0.00501883073799987j</v>
      </c>
      <c r="V242" s="72" t="str">
        <f t="shared" ref="V242:V305" si="79">IMSUM((IMPRODUCT(D242,D242))/wo^2 + 1, IMDIV(D242,Qp*wo))</f>
        <v>-2.77829929650385+0.684386009727255j</v>
      </c>
      <c r="W242" s="72" t="str">
        <f t="shared" si="56"/>
        <v>-8.13412160071598-2.04705481868678j</v>
      </c>
      <c r="X242" s="72"/>
      <c r="Y242" s="72"/>
      <c r="Z242" s="72"/>
      <c r="AA242" s="72" t="str">
        <f t="shared" ref="AA242:AA305" si="80">IMDIV(gm_EA*10^-6, IMSUM(IMPRODUCT(D242,CCOMP_P*0.000000000001),IMDIV(1,IMSUM(RCOMP*10^3,IMDIV(1,IMPRODUCT(D242,CCOMP*10^-9))))))</f>
        <v>1.9999999996-0.876698225452288j</v>
      </c>
      <c r="AB242" s="72">
        <f t="shared" ref="AB242:AB305" si="81">20*LOG(IMABS(AA242),10)</f>
        <v>6.7839087412754919</v>
      </c>
      <c r="AC242" s="72">
        <f t="shared" ref="AC242:AC305" si="82">(IMARGUMENT(AA242)*(180/PI()))</f>
        <v>-23.670199580927591</v>
      </c>
      <c r="AD242" s="72"/>
      <c r="AE242" s="72" t="str">
        <f t="shared" ref="AE242:AE305" si="83">IMDIV(Rfb_upper*1000,IMSUM(IMPRODUCT(D242,Rfb_upper*1000,Cff*0.000000000001),1))</f>
        <v>62500-0.000891127616832362j</v>
      </c>
      <c r="AF242" s="72" t="str">
        <f t="shared" ref="AF242:AF305" si="84">IMDIV(Rfb_lower*1000,IMSUM(AE242,Rfb_lower*1000))</f>
        <v>0.242424242424242+2.61855681713825E-09j</v>
      </c>
      <c r="AG242" s="72">
        <f t="shared" si="57"/>
        <v>-12.308479057718891</v>
      </c>
      <c r="AH242" s="72">
        <f t="shared" si="58"/>
        <v>6.1888304790358228E-7</v>
      </c>
      <c r="AI242" s="72"/>
      <c r="AJ242" s="72"/>
      <c r="AK242" s="72"/>
      <c r="AL242" s="72" t="str">
        <f t="shared" ref="AL242:AL305" si="85">IMPRODUCT(Fm,Rcsa,P242,G242)</f>
        <v>-0.489400357831214-2.91271374369619j</v>
      </c>
      <c r="AM242" s="72">
        <f t="shared" si="59"/>
        <v>9.4068648705701872</v>
      </c>
      <c r="AN242" s="72">
        <f t="shared" si="60"/>
        <v>-99.537868724071856</v>
      </c>
      <c r="AO242" s="72"/>
      <c r="AP242" s="72"/>
      <c r="AQ242" s="72"/>
      <c r="AR242" s="72" t="str">
        <f t="shared" ref="AR242:AR305" si="86">IMPRODUCT(AF242,Fm,W242,AA242)</f>
        <v>-5.00834748197136+0.842093948269241j</v>
      </c>
      <c r="AS242" s="72">
        <f t="shared" si="61"/>
        <v>14.114962464026849</v>
      </c>
      <c r="AT242" s="72">
        <f t="shared" si="62"/>
        <v>170.4556699683377</v>
      </c>
      <c r="AU242" s="72"/>
      <c r="AV242" s="72"/>
      <c r="AW242" s="72"/>
      <c r="AX242" s="72" t="str">
        <f t="shared" si="63"/>
        <v>-0.572928596128939-1.6190435314853j</v>
      </c>
      <c r="AY242" s="72">
        <f t="shared" si="64"/>
        <v>4.6975563497181501</v>
      </c>
      <c r="AZ242" s="72">
        <f t="shared" si="65"/>
        <v>-109.48727027232839</v>
      </c>
      <c r="BA242" s="72">
        <f t="shared" ref="BA242:BA305" si="87">(IMARGUMENT(IMPRODUCT(-1,AX242))*(180/PI()))</f>
        <v>70.512729727671598</v>
      </c>
      <c r="BB242" s="72">
        <f t="shared" si="66"/>
        <v>-4.6975563497181501</v>
      </c>
      <c r="BC242" s="72">
        <f t="shared" si="67"/>
        <v>-70.512729727671598</v>
      </c>
      <c r="BD242" s="72"/>
      <c r="BE242" s="72"/>
      <c r="BF242" s="56"/>
    </row>
    <row r="243" spans="2:58" s="42" customFormat="1" hidden="1" x14ac:dyDescent="0.3">
      <c r="B243" s="55">
        <v>129</v>
      </c>
      <c r="C243" s="72">
        <f t="shared" si="68"/>
        <v>38018.939632056165</v>
      </c>
      <c r="D243" s="72" t="str">
        <f t="shared" ref="D243:D306" si="88">COMPLEX(0,2*PI()*C243,"j")</f>
        <v>238880.042890683j</v>
      </c>
      <c r="E243" s="72">
        <f t="shared" si="69"/>
        <v>0.97687296366806509</v>
      </c>
      <c r="F243" s="72" t="str">
        <f t="shared" si="70"/>
        <v>-0.238880042890683j</v>
      </c>
      <c r="G243" s="72" t="str">
        <f t="shared" si="71"/>
        <v>0.976872963668065-0.238880042890683j</v>
      </c>
      <c r="H243" s="72">
        <f t="shared" si="72"/>
        <v>4.8991006776913648E-2</v>
      </c>
      <c r="I243" s="72">
        <f t="shared" si="73"/>
        <v>-13.741186950133629</v>
      </c>
      <c r="J243" s="72"/>
      <c r="K243" s="72"/>
      <c r="L243" s="72"/>
      <c r="M243" s="72">
        <f t="shared" si="74"/>
        <v>21.81818181818182</v>
      </c>
      <c r="N243" s="72" t="str">
        <f t="shared" si="75"/>
        <v>1+5.78615239889812j</v>
      </c>
      <c r="O243" s="72" t="str">
        <f t="shared" si="76"/>
        <v>-3.1428227971196+0.716640128672049j</v>
      </c>
      <c r="P243" s="72" t="str">
        <f t="shared" ref="P243:P306" si="89">IMPRODUCT(M243,IMDIV(N243,O243))</f>
        <v>2.10764574870521-39.6881751209895j</v>
      </c>
      <c r="Q243" s="72"/>
      <c r="R243" s="72"/>
      <c r="S243" s="72"/>
      <c r="T243" s="72">
        <f t="shared" si="77"/>
        <v>24</v>
      </c>
      <c r="U243" s="72" t="str">
        <f t="shared" si="78"/>
        <v>1+0.00525536094359502j</v>
      </c>
      <c r="V243" s="72" t="str">
        <f t="shared" si="79"/>
        <v>-3.1428227971196+0.716640128672049j</v>
      </c>
      <c r="W243" s="72" t="str">
        <f t="shared" ref="W243:W306" si="90">IMPRODUCT(T243,IMDIV(U243,V243))</f>
        <v>-7.25031506013941-1.69338067202996j</v>
      </c>
      <c r="X243" s="72"/>
      <c r="Y243" s="72"/>
      <c r="Z243" s="72"/>
      <c r="AA243" s="72" t="str">
        <f t="shared" si="80"/>
        <v>1.9999999996-0.837240305527123j</v>
      </c>
      <c r="AB243" s="72">
        <f t="shared" si="81"/>
        <v>6.7218760232557493</v>
      </c>
      <c r="AC243" s="72">
        <f t="shared" si="82"/>
        <v>-22.715168099959868</v>
      </c>
      <c r="AD243" s="72"/>
      <c r="AE243" s="72" t="str">
        <f t="shared" si="83"/>
        <v>62500-0.000933125167541731j</v>
      </c>
      <c r="AF243" s="72" t="str">
        <f t="shared" si="84"/>
        <v>0.242424242424242+2.74196559791877E-09j</v>
      </c>
      <c r="AG243" s="72">
        <f t="shared" ref="AG243:AG306" si="91">20*LOG(IMABS(AF243),10)</f>
        <v>-12.308479057718891</v>
      </c>
      <c r="AH243" s="72">
        <f t="shared" ref="AH243:AH306" si="92">(IMARGUMENT(AF243)*(180/PI()))</f>
        <v>6.4805010736459575E-7</v>
      </c>
      <c r="AI243" s="72"/>
      <c r="AJ243" s="72"/>
      <c r="AK243" s="72"/>
      <c r="AL243" s="72" t="str">
        <f t="shared" si="85"/>
        <v>-0.509321767951739-2.69516313602089j</v>
      </c>
      <c r="AM243" s="72">
        <f t="shared" ref="AM243:AM306" si="93">20*LOG(IMABS(AL243),10)</f>
        <v>8.7640913018791302</v>
      </c>
      <c r="AN243" s="72">
        <f t="shared" ref="AN243:AN306" si="94">(IMARGUMENT(AL243)*(180/PI()))</f>
        <v>-100.70134252417336</v>
      </c>
      <c r="AO243" s="72"/>
      <c r="AP243" s="72"/>
      <c r="AQ243" s="72"/>
      <c r="AR243" s="72" t="str">
        <f t="shared" si="86"/>
        <v>-4.41373726652835+0.744059831063963j</v>
      </c>
      <c r="AS243" s="72">
        <f t="shared" ref="AS243:AS306" si="95">20*LOG(IMABS(AR243),10)</f>
        <v>13.017828803205614</v>
      </c>
      <c r="AT243" s="72">
        <f t="shared" ref="AT243:AT306" si="96">(IMARGUMENT(AR243)*(180/PI()))</f>
        <v>170.43114888365335</v>
      </c>
      <c r="AU243" s="72"/>
      <c r="AV243" s="72"/>
      <c r="AW243" s="72"/>
      <c r="AX243" s="72" t="str">
        <f t="shared" ref="AX243:AX306" si="97">IMDIV(AR243,IMSUM(1,AL243))</f>
        <v>-0.555798952924836-1.5364631415398j</v>
      </c>
      <c r="AY243" s="72">
        <f t="shared" ref="AY243:AY306" si="98">20*LOG(IMABS(AX243),10)</f>
        <v>4.2645131180091145</v>
      </c>
      <c r="AZ243" s="72">
        <f t="shared" ref="AZ243:AZ306" si="99">(IMARGUMENT(AX243)*(180/PI()))</f>
        <v>-109.88704361292295</v>
      </c>
      <c r="BA243" s="72">
        <f t="shared" si="87"/>
        <v>70.112956387077034</v>
      </c>
      <c r="BB243" s="72">
        <f t="shared" ref="BB243:BB306" si="100">0-AY243</f>
        <v>-4.2645131180091145</v>
      </c>
      <c r="BC243" s="72">
        <f t="shared" ref="BC243:BC306" si="101">-BA243</f>
        <v>-70.112956387077034</v>
      </c>
      <c r="BD243" s="72"/>
      <c r="BE243" s="72"/>
      <c r="BF243" s="56"/>
    </row>
    <row r="244" spans="2:58" s="42" customFormat="1" hidden="1" x14ac:dyDescent="0.3">
      <c r="B244" s="55">
        <v>130</v>
      </c>
      <c r="C244" s="72">
        <f t="shared" si="68"/>
        <v>39810.717055349764</v>
      </c>
      <c r="D244" s="72" t="str">
        <f t="shared" si="88"/>
        <v>250138.112470457j</v>
      </c>
      <c r="E244" s="72">
        <f t="shared" si="69"/>
        <v>0.97464170892062219</v>
      </c>
      <c r="F244" s="72" t="str">
        <f t="shared" si="70"/>
        <v>-0.250138112470457j</v>
      </c>
      <c r="G244" s="72" t="str">
        <f t="shared" si="71"/>
        <v>0.974641708920622-0.250138112470457j</v>
      </c>
      <c r="H244" s="72">
        <f t="shared" si="72"/>
        <v>5.3931171598235503E-2</v>
      </c>
      <c r="I244" s="72">
        <f t="shared" si="73"/>
        <v>-14.394079664411857</v>
      </c>
      <c r="J244" s="72"/>
      <c r="K244" s="72"/>
      <c r="L244" s="72"/>
      <c r="M244" s="72">
        <f t="shared" si="74"/>
        <v>21.81818181818182</v>
      </c>
      <c r="N244" s="72" t="str">
        <f t="shared" si="75"/>
        <v>1+6.05884536025941j</v>
      </c>
      <c r="O244" s="72" t="str">
        <f t="shared" si="76"/>
        <v>-3.54251486752654+0.750414337411371j</v>
      </c>
      <c r="P244" s="72" t="str">
        <f t="shared" si="89"/>
        <v>1.67078937721695-36.9622175972274j</v>
      </c>
      <c r="Q244" s="72"/>
      <c r="R244" s="72"/>
      <c r="S244" s="72"/>
      <c r="T244" s="72">
        <f t="shared" si="77"/>
        <v>24</v>
      </c>
      <c r="U244" s="72" t="str">
        <f t="shared" si="78"/>
        <v>1+0.00550303847435005j</v>
      </c>
      <c r="V244" s="72" t="str">
        <f t="shared" si="79"/>
        <v>-3.54251486752654+0.750414337411371j</v>
      </c>
      <c r="W244" s="72" t="str">
        <f t="shared" si="90"/>
        <v>-6.47634180922536-1.40917197462303j</v>
      </c>
      <c r="X244" s="72"/>
      <c r="Y244" s="72"/>
      <c r="Z244" s="72"/>
      <c r="AA244" s="72" t="str">
        <f t="shared" si="80"/>
        <v>1.9999999996-0.799558284540743j</v>
      </c>
      <c r="AB244" s="72">
        <f t="shared" si="81"/>
        <v>6.6645184377425224</v>
      </c>
      <c r="AC244" s="72">
        <f t="shared" si="82"/>
        <v>-21.790499852871726</v>
      </c>
      <c r="AD244" s="72"/>
      <c r="AE244" s="72" t="str">
        <f t="shared" si="83"/>
        <v>62500-0.000977102001837725j</v>
      </c>
      <c r="AF244" s="72" t="str">
        <f t="shared" si="84"/>
        <v>0.242424242424242+2.8711904553542E-09j</v>
      </c>
      <c r="AG244" s="72">
        <f t="shared" si="91"/>
        <v>-12.308479057718891</v>
      </c>
      <c r="AH244" s="72">
        <f t="shared" si="92"/>
        <v>6.7859176798891895E-7</v>
      </c>
      <c r="AI244" s="72"/>
      <c r="AJ244" s="72"/>
      <c r="AK244" s="72"/>
      <c r="AL244" s="72" t="str">
        <f t="shared" si="85"/>
        <v>-0.52273298030262-2.50089037713251j</v>
      </c>
      <c r="AM244" s="72">
        <f t="shared" si="93"/>
        <v>8.1476034971107723</v>
      </c>
      <c r="AN244" s="72">
        <f t="shared" si="94"/>
        <v>-101.80592166480083</v>
      </c>
      <c r="AO244" s="72"/>
      <c r="AP244" s="72"/>
      <c r="AQ244" s="72"/>
      <c r="AR244" s="72" t="str">
        <f t="shared" si="86"/>
        <v>-3.90383329544632+0.654327211502873j</v>
      </c>
      <c r="AS244" s="72">
        <f t="shared" si="95"/>
        <v>11.950151843630941</v>
      </c>
      <c r="AT244" s="72">
        <f t="shared" si="96"/>
        <v>170.48501606045684</v>
      </c>
      <c r="AU244" s="72"/>
      <c r="AV244" s="72"/>
      <c r="AW244" s="72"/>
      <c r="AX244" s="72" t="str">
        <f t="shared" si="97"/>
        <v>-0.53987100228932-1.45794901867842j</v>
      </c>
      <c r="AY244" s="72">
        <f t="shared" si="98"/>
        <v>3.832903133411838</v>
      </c>
      <c r="AZ244" s="72">
        <f t="shared" si="99"/>
        <v>-110.31933131521127</v>
      </c>
      <c r="BA244" s="72">
        <f t="shared" si="87"/>
        <v>69.680668684788728</v>
      </c>
      <c r="BB244" s="72">
        <f t="shared" si="100"/>
        <v>-3.832903133411838</v>
      </c>
      <c r="BC244" s="72">
        <f t="shared" si="101"/>
        <v>-69.680668684788728</v>
      </c>
      <c r="BD244" s="72"/>
      <c r="BE244" s="72"/>
      <c r="BF244" s="56"/>
    </row>
    <row r="245" spans="2:58" s="42" customFormat="1" hidden="1" x14ac:dyDescent="0.3">
      <c r="B245" s="55">
        <v>131</v>
      </c>
      <c r="C245" s="72">
        <f t="shared" si="68"/>
        <v>41686.938347033574</v>
      </c>
      <c r="D245" s="72" t="str">
        <f t="shared" si="88"/>
        <v>261926.758523383j</v>
      </c>
      <c r="E245" s="72">
        <f t="shared" si="69"/>
        <v>0.97219518674000982</v>
      </c>
      <c r="F245" s="72" t="str">
        <f t="shared" si="70"/>
        <v>-0.261926758523383j</v>
      </c>
      <c r="G245" s="72" t="str">
        <f t="shared" si="71"/>
        <v>0.97219518674001-0.261926758523383j</v>
      </c>
      <c r="H245" s="72">
        <f t="shared" si="72"/>
        <v>5.9390530633325368E-2</v>
      </c>
      <c r="I245" s="72">
        <f t="shared" si="73"/>
        <v>-15.078483359218767</v>
      </c>
      <c r="J245" s="72"/>
      <c r="K245" s="72"/>
      <c r="L245" s="72"/>
      <c r="M245" s="72">
        <f t="shared" si="74"/>
        <v>21.81818181818182</v>
      </c>
      <c r="N245" s="72" t="str">
        <f t="shared" si="75"/>
        <v>1+6.34438994495338j</v>
      </c>
      <c r="O245" s="72" t="str">
        <f t="shared" si="76"/>
        <v>-3.98076850789913+0.785780275570149j</v>
      </c>
      <c r="P245" s="72" t="str">
        <f t="shared" si="89"/>
        <v>1.33120844149205-34.5101745393735j</v>
      </c>
      <c r="Q245" s="72"/>
      <c r="R245" s="72"/>
      <c r="S245" s="72"/>
      <c r="T245" s="72">
        <f t="shared" si="77"/>
        <v>24</v>
      </c>
      <c r="U245" s="72" t="str">
        <f t="shared" si="78"/>
        <v>1+0.00576238868751442j</v>
      </c>
      <c r="V245" s="72" t="str">
        <f t="shared" si="79"/>
        <v>-3.98076850789913+0.785780275570149j</v>
      </c>
      <c r="W245" s="72" t="str">
        <f t="shared" si="90"/>
        <v>-5.79628007415926-1.1788929381708j</v>
      </c>
      <c r="X245" s="72"/>
      <c r="Y245" s="72"/>
      <c r="Z245" s="72"/>
      <c r="AA245" s="72" t="str">
        <f t="shared" si="80"/>
        <v>1.9999999996-0.763572233874518j</v>
      </c>
      <c r="AB245" s="72">
        <f t="shared" si="81"/>
        <v>6.6115388980091749</v>
      </c>
      <c r="AC245" s="72">
        <f t="shared" si="82"/>
        <v>-20.89616205892294</v>
      </c>
      <c r="AD245" s="72"/>
      <c r="AE245" s="72" t="str">
        <f t="shared" si="83"/>
        <v>62500-0.00102315140048196j</v>
      </c>
      <c r="AF245" s="72" t="str">
        <f t="shared" si="84"/>
        <v>0.242424242424242+3.00650549269263E-09j</v>
      </c>
      <c r="AG245" s="72">
        <f t="shared" si="91"/>
        <v>-12.308479057718891</v>
      </c>
      <c r="AH245" s="72">
        <f t="shared" si="92"/>
        <v>7.1057281273352616E-7</v>
      </c>
      <c r="AI245" s="72"/>
      <c r="AJ245" s="72"/>
      <c r="AK245" s="72"/>
      <c r="AL245" s="72" t="str">
        <f t="shared" si="85"/>
        <v>-0.531496762360077-2.32633978453898j</v>
      </c>
      <c r="AM245" s="72">
        <f t="shared" si="93"/>
        <v>7.5544382183478298</v>
      </c>
      <c r="AN245" s="72">
        <f t="shared" si="94"/>
        <v>-102.8694296720133</v>
      </c>
      <c r="AO245" s="72"/>
      <c r="AP245" s="72"/>
      <c r="AQ245" s="72"/>
      <c r="AR245" s="72" t="str">
        <f t="shared" si="86"/>
        <v>-3.46389334201233+0.573425645948656j</v>
      </c>
      <c r="AS245" s="72">
        <f t="shared" si="95"/>
        <v>10.908705742170209</v>
      </c>
      <c r="AT245" s="72">
        <f t="shared" si="96"/>
        <v>170.60029266308837</v>
      </c>
      <c r="AU245" s="72"/>
      <c r="AV245" s="72"/>
      <c r="AW245" s="72"/>
      <c r="AX245" s="72" t="str">
        <f t="shared" si="97"/>
        <v>-0.52506540150363-1.38324526916556j</v>
      </c>
      <c r="AY245" s="72">
        <f t="shared" si="98"/>
        <v>3.4025789357554519</v>
      </c>
      <c r="AZ245" s="72">
        <f t="shared" si="99"/>
        <v>-110.78623680435538</v>
      </c>
      <c r="BA245" s="72">
        <f t="shared" si="87"/>
        <v>69.213763195644603</v>
      </c>
      <c r="BB245" s="72">
        <f t="shared" si="100"/>
        <v>-3.4025789357554519</v>
      </c>
      <c r="BC245" s="72">
        <f t="shared" si="101"/>
        <v>-69.213763195644603</v>
      </c>
      <c r="BD245" s="72"/>
      <c r="BE245" s="72"/>
      <c r="BF245" s="56"/>
    </row>
    <row r="246" spans="2:58" s="42" customFormat="1" hidden="1" x14ac:dyDescent="0.3">
      <c r="B246" s="55">
        <v>132</v>
      </c>
      <c r="C246" s="72">
        <f t="shared" si="68"/>
        <v>43651.58322401662</v>
      </c>
      <c r="D246" s="72" t="str">
        <f t="shared" si="88"/>
        <v>274270.986348268j</v>
      </c>
      <c r="E246" s="72">
        <f t="shared" si="69"/>
        <v>0.96951262851258802</v>
      </c>
      <c r="F246" s="72" t="str">
        <f t="shared" si="70"/>
        <v>-0.274270986348268j</v>
      </c>
      <c r="G246" s="72" t="str">
        <f t="shared" si="71"/>
        <v>0.969512628512588-0.274270986348268j</v>
      </c>
      <c r="H246" s="72">
        <f t="shared" si="72"/>
        <v>6.5427583204041406E-2</v>
      </c>
      <c r="I246" s="72">
        <f t="shared" si="73"/>
        <v>-15.795981871138268</v>
      </c>
      <c r="J246" s="72"/>
      <c r="K246" s="72"/>
      <c r="L246" s="72"/>
      <c r="M246" s="72">
        <f t="shared" si="74"/>
        <v>21.81818181818182</v>
      </c>
      <c r="N246" s="72" t="str">
        <f t="shared" si="75"/>
        <v>1+6.64339183132775j</v>
      </c>
      <c r="O246" s="72" t="str">
        <f t="shared" si="76"/>
        <v>-4.461304068948+0.822812959044804j</v>
      </c>
      <c r="P246" s="72" t="str">
        <f t="shared" si="89"/>
        <v>1.06541464296461-32.2932693364516j</v>
      </c>
      <c r="Q246" s="72"/>
      <c r="R246" s="72"/>
      <c r="S246" s="72"/>
      <c r="T246" s="72">
        <f t="shared" si="77"/>
        <v>24</v>
      </c>
      <c r="U246" s="72" t="str">
        <f t="shared" si="78"/>
        <v>1+0.0060339616996619j</v>
      </c>
      <c r="V246" s="72" t="str">
        <f t="shared" si="79"/>
        <v>-4.461304068948+0.822812959044804j</v>
      </c>
      <c r="W246" s="72" t="str">
        <f t="shared" si="90"/>
        <v>-5.19683264818462-0.990929168104826j</v>
      </c>
      <c r="X246" s="72"/>
      <c r="Y246" s="72"/>
      <c r="Z246" s="72"/>
      <c r="AA246" s="72" t="str">
        <f t="shared" si="80"/>
        <v>1.9999999996-0.729205822290259j</v>
      </c>
      <c r="AB246" s="72">
        <f t="shared" si="81"/>
        <v>6.562650933426494</v>
      </c>
      <c r="AC246" s="72">
        <f t="shared" si="82"/>
        <v>-20.032002796794476</v>
      </c>
      <c r="AD246" s="72"/>
      <c r="AE246" s="72" t="str">
        <f t="shared" si="83"/>
        <v>62500-0.00107137104042292j</v>
      </c>
      <c r="AF246" s="72" t="str">
        <f t="shared" si="84"/>
        <v>0.242424242424242+3.14819773127029E-09j</v>
      </c>
      <c r="AG246" s="72">
        <f t="shared" si="91"/>
        <v>-12.308479057718891</v>
      </c>
      <c r="AH246" s="72">
        <f t="shared" si="92"/>
        <v>7.4406107768210149E-7</v>
      </c>
      <c r="AI246" s="72"/>
      <c r="AJ246" s="72"/>
      <c r="AK246" s="72"/>
      <c r="AL246" s="72" t="str">
        <f t="shared" si="85"/>
        <v>-0.536933932677123-2.16861483433644j</v>
      </c>
      <c r="AM246" s="72">
        <f t="shared" si="93"/>
        <v>6.9820395873634311</v>
      </c>
      <c r="AN246" s="72">
        <f t="shared" si="94"/>
        <v>-103.9063735954654</v>
      </c>
      <c r="AO246" s="72"/>
      <c r="AP246" s="72"/>
      <c r="AQ246" s="72"/>
      <c r="AR246" s="72" t="str">
        <f t="shared" si="86"/>
        <v>-3.08223479470061+0.501226503661189j</v>
      </c>
      <c r="AS246" s="72">
        <f t="shared" si="95"/>
        <v>9.890669419556378</v>
      </c>
      <c r="AT246" s="72">
        <f t="shared" si="96"/>
        <v>170.7635333287206</v>
      </c>
      <c r="AU246" s="72"/>
      <c r="AV246" s="72"/>
      <c r="AW246" s="72"/>
      <c r="AX246" s="72" t="str">
        <f t="shared" si="97"/>
        <v>-0.511303988654768-1.31211279311313j</v>
      </c>
      <c r="AY246" s="72">
        <f t="shared" si="98"/>
        <v>2.9733842794929162</v>
      </c>
      <c r="AZ246" s="72">
        <f t="shared" si="99"/>
        <v>-111.28986305899896</v>
      </c>
      <c r="BA246" s="72">
        <f t="shared" si="87"/>
        <v>68.710136941001039</v>
      </c>
      <c r="BB246" s="72">
        <f t="shared" si="100"/>
        <v>-2.9733842794929162</v>
      </c>
      <c r="BC246" s="72">
        <f t="shared" si="101"/>
        <v>-68.710136941001039</v>
      </c>
      <c r="BD246" s="72"/>
      <c r="BE246" s="72"/>
      <c r="BF246" s="56"/>
    </row>
    <row r="247" spans="2:58" s="42" customFormat="1" hidden="1" x14ac:dyDescent="0.3">
      <c r="B247" s="55">
        <v>133</v>
      </c>
      <c r="C247" s="72">
        <f t="shared" si="68"/>
        <v>45708.818961487559</v>
      </c>
      <c r="D247" s="72" t="str">
        <f t="shared" si="88"/>
        <v>287196.97970735j</v>
      </c>
      <c r="E247" s="72">
        <f t="shared" si="69"/>
        <v>0.96657126190633536</v>
      </c>
      <c r="F247" s="72" t="str">
        <f t="shared" si="70"/>
        <v>-0.28719697970735j</v>
      </c>
      <c r="G247" s="72" t="str">
        <f t="shared" si="71"/>
        <v>0.966571261906335-0.28719697970735j</v>
      </c>
      <c r="H247" s="72">
        <f t="shared" si="72"/>
        <v>7.2108107146442738E-2</v>
      </c>
      <c r="I247" s="72">
        <f t="shared" si="73"/>
        <v>-16.54824547469541</v>
      </c>
      <c r="J247" s="72"/>
      <c r="K247" s="72"/>
      <c r="L247" s="72"/>
      <c r="M247" s="72">
        <f t="shared" si="74"/>
        <v>21.81818181818182</v>
      </c>
      <c r="N247" s="72" t="str">
        <f t="shared" si="75"/>
        <v>1+6.95648524247143j</v>
      </c>
      <c r="O247" s="72" t="str">
        <f t="shared" si="76"/>
        <v>-4.98820083410954+0.86159093912205j</v>
      </c>
      <c r="P247" s="72" t="str">
        <f t="shared" si="89"/>
        <v>0.856093488661117-30.2795060716178j</v>
      </c>
      <c r="Q247" s="72"/>
      <c r="R247" s="72"/>
      <c r="S247" s="72"/>
      <c r="T247" s="72">
        <f t="shared" si="77"/>
        <v>24</v>
      </c>
      <c r="U247" s="72" t="str">
        <f t="shared" si="78"/>
        <v>1+0.0063183335535617j</v>
      </c>
      <c r="V247" s="72" t="str">
        <f t="shared" si="79"/>
        <v>-4.98820083410954+0.86159093912205j</v>
      </c>
      <c r="W247" s="72" t="str">
        <f t="shared" si="90"/>
        <v>-4.66687082013211-0.836488697374044j</v>
      </c>
      <c r="X247" s="72"/>
      <c r="Y247" s="72"/>
      <c r="Z247" s="72"/>
      <c r="AA247" s="72" t="str">
        <f t="shared" si="80"/>
        <v>1.9999999996-0.696386154021403j</v>
      </c>
      <c r="AB247" s="72">
        <f t="shared" si="81"/>
        <v>6.5175796147866603</v>
      </c>
      <c r="AC247" s="72">
        <f t="shared" si="82"/>
        <v>-19.197763520407591</v>
      </c>
      <c r="AD247" s="72"/>
      <c r="AE247" s="72" t="str">
        <f t="shared" si="83"/>
        <v>62500-0.00112186320198184j</v>
      </c>
      <c r="AF247" s="72" t="str">
        <f t="shared" si="84"/>
        <v>0.242424242424242+3.29656771932221E-09j</v>
      </c>
      <c r="AG247" s="72">
        <f t="shared" si="91"/>
        <v>-12.308479057718891</v>
      </c>
      <c r="AH247" s="72">
        <f t="shared" si="92"/>
        <v>7.7912759593445006E-7</v>
      </c>
      <c r="AI247" s="72"/>
      <c r="AJ247" s="72"/>
      <c r="AK247" s="72"/>
      <c r="AL247" s="72" t="str">
        <f t="shared" si="85"/>
        <v>-0.539990040325945-2.02534114424391j</v>
      </c>
      <c r="AM247" s="72">
        <f t="shared" si="93"/>
        <v>6.428201195967155</v>
      </c>
      <c r="AN247" s="72">
        <f t="shared" si="94"/>
        <v>-104.92875141278222</v>
      </c>
      <c r="AO247" s="72"/>
      <c r="AP247" s="72"/>
      <c r="AQ247" s="72"/>
      <c r="AR247" s="72" t="str">
        <f t="shared" si="86"/>
        <v>-2.74950867821811+0.437249855644486j</v>
      </c>
      <c r="AS247" s="72">
        <f t="shared" si="95"/>
        <v>8.8935691927923042</v>
      </c>
      <c r="AT247" s="72">
        <f t="shared" si="96"/>
        <v>170.96401256816287</v>
      </c>
      <c r="AU247" s="72"/>
      <c r="AV247" s="72"/>
      <c r="AW247" s="72"/>
      <c r="AX247" s="72" t="str">
        <f t="shared" si="97"/>
        <v>-0.498510192430206-1.2443281626227j</v>
      </c>
      <c r="AY247" s="72">
        <f t="shared" si="98"/>
        <v>2.5451544658054459</v>
      </c>
      <c r="AZ247" s="72">
        <f t="shared" si="99"/>
        <v>-111.83232189928505</v>
      </c>
      <c r="BA247" s="72">
        <f t="shared" si="87"/>
        <v>68.167678100714951</v>
      </c>
      <c r="BB247" s="72">
        <f t="shared" si="100"/>
        <v>-2.5451544658054459</v>
      </c>
      <c r="BC247" s="72">
        <f t="shared" si="101"/>
        <v>-68.167678100714951</v>
      </c>
      <c r="BD247" s="72"/>
      <c r="BE247" s="72"/>
      <c r="BF247" s="56"/>
    </row>
    <row r="248" spans="2:58" s="42" customFormat="1" hidden="1" x14ac:dyDescent="0.3">
      <c r="B248" s="55">
        <v>134</v>
      </c>
      <c r="C248" s="72">
        <f t="shared" si="68"/>
        <v>47863.009232263888</v>
      </c>
      <c r="D248" s="72" t="str">
        <f t="shared" si="88"/>
        <v>300732.156365561j</v>
      </c>
      <c r="E248" s="72">
        <f t="shared" si="69"/>
        <v>0.96334611755571564</v>
      </c>
      <c r="F248" s="72" t="str">
        <f t="shared" si="70"/>
        <v>-0.300732156365561j</v>
      </c>
      <c r="G248" s="72" t="str">
        <f t="shared" si="71"/>
        <v>0.963346117555716-0.300732156365561j</v>
      </c>
      <c r="H248" s="72">
        <f t="shared" si="72"/>
        <v>7.9506170011430732E-2</v>
      </c>
      <c r="I248" s="72">
        <f t="shared" si="73"/>
        <v>-17.337035975742005</v>
      </c>
      <c r="J248" s="72"/>
      <c r="K248" s="72"/>
      <c r="L248" s="72"/>
      <c r="M248" s="72">
        <f t="shared" si="74"/>
        <v>21.81818181818182</v>
      </c>
      <c r="N248" s="72" t="str">
        <f t="shared" si="75"/>
        <v>1+7.28433429148662j</v>
      </c>
      <c r="O248" s="72" t="str">
        <f t="shared" si="76"/>
        <v>-5.56593164872754+0.902196469096683j</v>
      </c>
      <c r="P248" s="72" t="str">
        <f t="shared" si="89"/>
        <v>0.690341679266197-28.4423374488903j</v>
      </c>
      <c r="Q248" s="72"/>
      <c r="R248" s="72"/>
      <c r="S248" s="72"/>
      <c r="T248" s="72">
        <f t="shared" si="77"/>
        <v>24</v>
      </c>
      <c r="U248" s="72" t="str">
        <f t="shared" si="78"/>
        <v>1+0.00661610744004234j</v>
      </c>
      <c r="V248" s="72" t="str">
        <f t="shared" si="79"/>
        <v>-5.56593164872754+0.902196469096683j</v>
      </c>
      <c r="W248" s="72" t="str">
        <f t="shared" si="90"/>
        <v>-4.19704901854205-0.708838992770839j</v>
      </c>
      <c r="X248" s="72"/>
      <c r="Y248" s="72"/>
      <c r="Z248" s="72"/>
      <c r="AA248" s="72" t="str">
        <f t="shared" si="80"/>
        <v>1.9999999996-0.665043614151345j</v>
      </c>
      <c r="AB248" s="72">
        <f t="shared" si="81"/>
        <v>6.4760622294655814</v>
      </c>
      <c r="AC248" s="72">
        <f t="shared" si="82"/>
        <v>-18.393091316682106</v>
      </c>
      <c r="AD248" s="72"/>
      <c r="AE248" s="72" t="str">
        <f t="shared" si="83"/>
        <v>62500-0.00117473498580297j</v>
      </c>
      <c r="AF248" s="72" t="str">
        <f t="shared" si="84"/>
        <v>0.242424242424242+3.45193016948531E-09j</v>
      </c>
      <c r="AG248" s="72">
        <f t="shared" si="91"/>
        <v>-12.308479057718891</v>
      </c>
      <c r="AH248" s="72">
        <f t="shared" si="92"/>
        <v>8.1584674827722356E-7</v>
      </c>
      <c r="AI248" s="72"/>
      <c r="AJ248" s="72"/>
      <c r="AK248" s="72"/>
      <c r="AL248" s="72" t="str">
        <f t="shared" si="85"/>
        <v>-0.541347454452373-1.89455942378632j</v>
      </c>
      <c r="AM248" s="72">
        <f t="shared" si="93"/>
        <v>5.8910167397822875</v>
      </c>
      <c r="AN248" s="72">
        <f t="shared" si="94"/>
        <v>-105.94664742964449</v>
      </c>
      <c r="AO248" s="72"/>
      <c r="AP248" s="72"/>
      <c r="AQ248" s="72"/>
      <c r="AR248" s="72" t="str">
        <f t="shared" si="86"/>
        <v>-2.45816327697544+0.38084588513864j</v>
      </c>
      <c r="AS248" s="72">
        <f t="shared" si="95"/>
        <v>7.9152295263203918</v>
      </c>
      <c r="AT248" s="72">
        <f t="shared" si="96"/>
        <v>171.1931233752853</v>
      </c>
      <c r="AU248" s="72"/>
      <c r="AV248" s="72"/>
      <c r="AW248" s="72"/>
      <c r="AX248" s="72" t="str">
        <f t="shared" si="97"/>
        <v>-0.486609326105564-1.1796825387526j</v>
      </c>
      <c r="AY248" s="72">
        <f t="shared" si="98"/>
        <v>2.1177163583277858</v>
      </c>
      <c r="AZ248" s="72">
        <f t="shared" si="99"/>
        <v>-112.4157439904063</v>
      </c>
      <c r="BA248" s="72">
        <f t="shared" si="87"/>
        <v>67.584256009593702</v>
      </c>
      <c r="BB248" s="72">
        <f t="shared" si="100"/>
        <v>-2.1177163583277858</v>
      </c>
      <c r="BC248" s="72">
        <f t="shared" si="101"/>
        <v>-67.584256009593702</v>
      </c>
      <c r="BD248" s="72"/>
      <c r="BE248" s="72"/>
      <c r="BF248" s="56"/>
    </row>
    <row r="249" spans="2:58" s="42" customFormat="1" hidden="1" x14ac:dyDescent="0.3">
      <c r="B249" s="55">
        <v>135</v>
      </c>
      <c r="C249" s="72">
        <f t="shared" si="68"/>
        <v>50118.723362727265</v>
      </c>
      <c r="D249" s="72" t="str">
        <f t="shared" si="88"/>
        <v>314905.226247286j</v>
      </c>
      <c r="E249" s="72">
        <f t="shared" si="69"/>
        <v>0.95980981709584667</v>
      </c>
      <c r="F249" s="72" t="str">
        <f t="shared" si="70"/>
        <v>-0.314905226247286j</v>
      </c>
      <c r="G249" s="72" t="str">
        <f t="shared" si="71"/>
        <v>0.959809817095847-0.314905226247286j</v>
      </c>
      <c r="H249" s="72">
        <f t="shared" si="72"/>
        <v>8.7705293192421457E-2</v>
      </c>
      <c r="I249" s="72">
        <f t="shared" si="73"/>
        <v>-18.164212011120465</v>
      </c>
      <c r="J249" s="72"/>
      <c r="K249" s="72"/>
      <c r="L249" s="72"/>
      <c r="M249" s="72">
        <f t="shared" si="74"/>
        <v>21.81818181818182</v>
      </c>
      <c r="N249" s="72" t="str">
        <f t="shared" si="75"/>
        <v>1+7.62763439016176j</v>
      </c>
      <c r="O249" s="72" t="str">
        <f t="shared" si="76"/>
        <v>-6.19940089019623+0.944715678741858j</v>
      </c>
      <c r="P249" s="72" t="str">
        <f t="shared" si="89"/>
        <v>0.55844747214149-26.759608359386j</v>
      </c>
      <c r="Q249" s="72"/>
      <c r="R249" s="72"/>
      <c r="S249" s="72"/>
      <c r="T249" s="72">
        <f t="shared" si="77"/>
        <v>24</v>
      </c>
      <c r="U249" s="72" t="str">
        <f t="shared" si="78"/>
        <v>1+0.00692791497744029j</v>
      </c>
      <c r="V249" s="72" t="str">
        <f t="shared" si="79"/>
        <v>-6.19940089019623+0.944715678741858j</v>
      </c>
      <c r="W249" s="72" t="str">
        <f t="shared" si="90"/>
        <v>-3.77948684342678-0.602769606971513j</v>
      </c>
      <c r="X249" s="72"/>
      <c r="Y249" s="72"/>
      <c r="Z249" s="72"/>
      <c r="AA249" s="72" t="str">
        <f t="shared" si="80"/>
        <v>1.9999999996-0.63511172095085j</v>
      </c>
      <c r="AB249" s="72">
        <f t="shared" si="81"/>
        <v>6.437848731684034</v>
      </c>
      <c r="AC249" s="72">
        <f t="shared" si="82"/>
        <v>-17.617550734039309</v>
      </c>
      <c r="AD249" s="72"/>
      <c r="AE249" s="72" t="str">
        <f t="shared" si="83"/>
        <v>62500-0.00123009854002846j</v>
      </c>
      <c r="AF249" s="72" t="str">
        <f t="shared" si="84"/>
        <v>0.242424242424242+3.61461462634626E-09j</v>
      </c>
      <c r="AG249" s="72">
        <f t="shared" si="91"/>
        <v>-12.308479057718891</v>
      </c>
      <c r="AH249" s="72">
        <f t="shared" si="92"/>
        <v>8.5429642095557985E-7</v>
      </c>
      <c r="AI249" s="72"/>
      <c r="AJ249" s="72"/>
      <c r="AK249" s="72"/>
      <c r="AL249" s="72" t="str">
        <f t="shared" si="85"/>
        <v>-0.541501837509436-1.77464200813311j</v>
      </c>
      <c r="AM249" s="72">
        <f t="shared" si="93"/>
        <v>5.3688385174666644</v>
      </c>
      <c r="AN249" s="72">
        <f t="shared" si="94"/>
        <v>-106.96867734620248</v>
      </c>
      <c r="AO249" s="72"/>
      <c r="AP249" s="72"/>
      <c r="AQ249" s="72"/>
      <c r="AR249" s="72" t="str">
        <f t="shared" si="86"/>
        <v>-2.20204447491025+0.331301276094231j</v>
      </c>
      <c r="AS249" s="72">
        <f t="shared" si="95"/>
        <v>6.9537312476830753</v>
      </c>
      <c r="AT249" s="72">
        <f t="shared" si="96"/>
        <v>171.44392655461456</v>
      </c>
      <c r="AU249" s="72"/>
      <c r="AV249" s="72"/>
      <c r="AW249" s="72"/>
      <c r="AX249" s="72" t="str">
        <f t="shared" si="97"/>
        <v>-0.475528777300658-1.11798063790548j</v>
      </c>
      <c r="AY249" s="72">
        <f t="shared" si="98"/>
        <v>1.6908880694000985</v>
      </c>
      <c r="AZ249" s="72">
        <f t="shared" si="99"/>
        <v>-113.04228933487107</v>
      </c>
      <c r="BA249" s="72">
        <f t="shared" si="87"/>
        <v>66.957710665128928</v>
      </c>
      <c r="BB249" s="72">
        <f t="shared" si="100"/>
        <v>-1.6908880694000985</v>
      </c>
      <c r="BC249" s="72">
        <f t="shared" si="101"/>
        <v>-66.957710665128928</v>
      </c>
      <c r="BD249" s="72"/>
      <c r="BE249" s="72"/>
      <c r="BF249" s="56"/>
    </row>
    <row r="250" spans="2:58" s="42" customFormat="1" hidden="1" x14ac:dyDescent="0.3">
      <c r="B250" s="55">
        <v>136</v>
      </c>
      <c r="C250" s="72">
        <f t="shared" si="68"/>
        <v>52480.746024977292</v>
      </c>
      <c r="D250" s="72" t="str">
        <f t="shared" si="88"/>
        <v>329746.252333961j</v>
      </c>
      <c r="E250" s="72">
        <f t="shared" si="69"/>
        <v>0.95593234074658939</v>
      </c>
      <c r="F250" s="72" t="str">
        <f t="shared" si="70"/>
        <v>-0.329746252333961j</v>
      </c>
      <c r="G250" s="72" t="str">
        <f t="shared" si="71"/>
        <v>0.955932340746589-0.329746252333961j</v>
      </c>
      <c r="H250" s="72">
        <f t="shared" si="72"/>
        <v>9.6799792572369023E-2</v>
      </c>
      <c r="I250" s="72">
        <f t="shared" si="73"/>
        <v>-19.031734513177376</v>
      </c>
      <c r="J250" s="72"/>
      <c r="K250" s="72"/>
      <c r="L250" s="72"/>
      <c r="M250" s="72">
        <f t="shared" si="74"/>
        <v>21.81818181818182</v>
      </c>
      <c r="N250" s="72" t="str">
        <f t="shared" si="75"/>
        <v>1+7.9871137240332j</v>
      </c>
      <c r="O250" s="72" t="str">
        <f t="shared" si="76"/>
        <v>-6.893986101394+0.989238757001883j</v>
      </c>
      <c r="P250" s="72" t="str">
        <f t="shared" si="89"/>
        <v>0.453035106805946-25.2127197518385j</v>
      </c>
      <c r="Q250" s="72"/>
      <c r="R250" s="72"/>
      <c r="S250" s="72"/>
      <c r="T250" s="72">
        <f t="shared" si="77"/>
        <v>24</v>
      </c>
      <c r="U250" s="72" t="str">
        <f t="shared" si="78"/>
        <v>1+0.00725441755134714j</v>
      </c>
      <c r="V250" s="72" t="str">
        <f t="shared" si="79"/>
        <v>-6.893986101394+0.989238757001883j</v>
      </c>
      <c r="W250" s="72" t="str">
        <f t="shared" si="90"/>
        <v>-3.40750976379823-0.514208571399218j</v>
      </c>
      <c r="X250" s="72"/>
      <c r="Y250" s="72"/>
      <c r="Z250" s="72"/>
      <c r="AA250" s="72" t="str">
        <f t="shared" si="80"/>
        <v>1.9999999996-0.606526984861403j</v>
      </c>
      <c r="AB250" s="72">
        <f t="shared" si="81"/>
        <v>6.4027019940671277</v>
      </c>
      <c r="AC250" s="72">
        <f t="shared" si="82"/>
        <v>-16.870635049331508</v>
      </c>
      <c r="AD250" s="72"/>
      <c r="AE250" s="72" t="str">
        <f t="shared" si="83"/>
        <v>62500-0.00128807129817954j</v>
      </c>
      <c r="AF250" s="72" t="str">
        <f t="shared" si="84"/>
        <v>0.242424242424242+3.78496616544952E-09j</v>
      </c>
      <c r="AG250" s="72">
        <f t="shared" si="91"/>
        <v>-12.308479057718891</v>
      </c>
      <c r="AH250" s="72">
        <f t="shared" si="92"/>
        <v>8.9455817088030002E-7</v>
      </c>
      <c r="AI250" s="72"/>
      <c r="AJ250" s="72"/>
      <c r="AK250" s="72"/>
      <c r="AL250" s="72" t="str">
        <f t="shared" si="85"/>
        <v>-0.54081502345437-1.66422767748083j</v>
      </c>
      <c r="AM250" s="72">
        <f t="shared" si="93"/>
        <v>4.8602428413254737</v>
      </c>
      <c r="AN250" s="72">
        <f t="shared" si="94"/>
        <v>-108.00232527725963</v>
      </c>
      <c r="AO250" s="72"/>
      <c r="AP250" s="72"/>
      <c r="AQ250" s="72"/>
      <c r="AR250" s="72" t="str">
        <f t="shared" si="86"/>
        <v>-1.97609525421626+0.287900415965909j</v>
      </c>
      <c r="AS250" s="72">
        <f t="shared" si="95"/>
        <v>6.0073762757828755</v>
      </c>
      <c r="AT250" s="72">
        <f t="shared" si="96"/>
        <v>171.71080860234119</v>
      </c>
      <c r="AU250" s="72"/>
      <c r="AV250" s="72"/>
      <c r="AW250" s="72"/>
      <c r="AX250" s="72" t="str">
        <f t="shared" si="97"/>
        <v>-0.465198104763512-1.05903975594208j</v>
      </c>
      <c r="AY250" s="72">
        <f t="shared" si="98"/>
        <v>1.2644783038375391</v>
      </c>
      <c r="AZ250" s="72">
        <f t="shared" si="99"/>
        <v>-113.71415803842736</v>
      </c>
      <c r="BA250" s="72">
        <f t="shared" si="87"/>
        <v>66.285841961572643</v>
      </c>
      <c r="BB250" s="72">
        <f t="shared" si="100"/>
        <v>-1.2644783038375391</v>
      </c>
      <c r="BC250" s="72">
        <f t="shared" si="101"/>
        <v>-66.285841961572643</v>
      </c>
      <c r="BD250" s="72"/>
      <c r="BE250" s="72"/>
      <c r="BF250" s="56"/>
    </row>
    <row r="251" spans="2:58" s="42" customFormat="1" hidden="1" x14ac:dyDescent="0.3">
      <c r="B251" s="55">
        <v>137</v>
      </c>
      <c r="C251" s="72">
        <f t="shared" si="68"/>
        <v>54954.087385762534</v>
      </c>
      <c r="D251" s="72" t="str">
        <f t="shared" si="88"/>
        <v>345286.714431686j</v>
      </c>
      <c r="E251" s="72">
        <f t="shared" si="69"/>
        <v>0.95168077247356753</v>
      </c>
      <c r="F251" s="72" t="str">
        <f t="shared" si="70"/>
        <v>-0.345286714431686j</v>
      </c>
      <c r="G251" s="72" t="str">
        <f t="shared" si="71"/>
        <v>0.951680772473568-0.345286714431686j</v>
      </c>
      <c r="H251" s="72">
        <f t="shared" si="72"/>
        <v>0.10689632256205986</v>
      </c>
      <c r="I251" s="72">
        <f t="shared" si="73"/>
        <v>-19.941672277045445</v>
      </c>
      <c r="J251" s="72"/>
      <c r="K251" s="72"/>
      <c r="L251" s="72"/>
      <c r="M251" s="72">
        <f t="shared" si="74"/>
        <v>21.81818181818182</v>
      </c>
      <c r="N251" s="72" t="str">
        <f t="shared" si="75"/>
        <v>1+8.3635347969643j</v>
      </c>
      <c r="O251" s="72" t="str">
        <f t="shared" si="76"/>
        <v>-7.6555836408359+1.03586014329506j</v>
      </c>
      <c r="P251" s="72" t="str">
        <f t="shared" si="89"/>
        <v>0.368456877926049-23.7859661119983j</v>
      </c>
      <c r="Q251" s="72"/>
      <c r="R251" s="72"/>
      <c r="S251" s="72"/>
      <c r="T251" s="72">
        <f t="shared" si="77"/>
        <v>24</v>
      </c>
      <c r="U251" s="72" t="str">
        <f t="shared" si="78"/>
        <v>1+0.00759630771749709j</v>
      </c>
      <c r="V251" s="72" t="str">
        <f t="shared" si="79"/>
        <v>-7.6555836408359+1.03586014329506j</v>
      </c>
      <c r="W251" s="72" t="str">
        <f t="shared" si="90"/>
        <v>-3.07543873943287-0.439945007011416j</v>
      </c>
      <c r="X251" s="72"/>
      <c r="Y251" s="72"/>
      <c r="Z251" s="72"/>
      <c r="AA251" s="72" t="str">
        <f t="shared" si="80"/>
        <v>1.9999999996-0.579228773825342j</v>
      </c>
      <c r="AB251" s="72">
        <f t="shared" si="81"/>
        <v>6.3703978866701005</v>
      </c>
      <c r="AC251" s="72">
        <f t="shared" si="82"/>
        <v>-16.151776876249642</v>
      </c>
      <c r="AD251" s="72"/>
      <c r="AE251" s="72" t="str">
        <f t="shared" si="83"/>
        <v>62500-0.00134877622824877j</v>
      </c>
      <c r="AF251" s="72" t="str">
        <f t="shared" si="84"/>
        <v>0.242424242424242+3.96334612524891E-09j</v>
      </c>
      <c r="AG251" s="72">
        <f t="shared" si="91"/>
        <v>-12.308479057718891</v>
      </c>
      <c r="AH251" s="72">
        <f t="shared" si="92"/>
        <v>9.3671739862095082E-7</v>
      </c>
      <c r="AI251" s="72"/>
      <c r="AJ251" s="72"/>
      <c r="AK251" s="72"/>
      <c r="AL251" s="72" t="str">
        <f t="shared" si="85"/>
        <v>-0.539552036805114-1.56217056971109j</v>
      </c>
      <c r="AM251" s="72">
        <f t="shared" si="93"/>
        <v>4.3640013788116088</v>
      </c>
      <c r="AN251" s="72">
        <f t="shared" si="94"/>
        <v>-109.05420209363557</v>
      </c>
      <c r="AO251" s="72"/>
      <c r="AP251" s="72"/>
      <c r="AQ251" s="72"/>
      <c r="AR251" s="72" t="str">
        <f t="shared" si="86"/>
        <v>-1.77612765572489+0.249959281718612j</v>
      </c>
      <c r="AS251" s="72">
        <f t="shared" si="95"/>
        <v>5.074657880476857</v>
      </c>
      <c r="AT251" s="72">
        <f t="shared" si="96"/>
        <v>171.98921883712734</v>
      </c>
      <c r="AU251" s="72"/>
      <c r="AV251" s="72"/>
      <c r="AW251" s="72"/>
      <c r="AX251" s="72" t="str">
        <f t="shared" si="97"/>
        <v>-0.455549052844789-1.00268885650357j</v>
      </c>
      <c r="AY251" s="72">
        <f t="shared" si="98"/>
        <v>0.83828534596964321</v>
      </c>
      <c r="AZ251" s="72">
        <f t="shared" si="99"/>
        <v>-114.43360114032332</v>
      </c>
      <c r="BA251" s="72">
        <f t="shared" si="87"/>
        <v>65.566398859676681</v>
      </c>
      <c r="BB251" s="72">
        <f t="shared" si="100"/>
        <v>-0.83828534596964321</v>
      </c>
      <c r="BC251" s="72">
        <f t="shared" si="101"/>
        <v>-65.566398859676681</v>
      </c>
      <c r="BD251" s="72"/>
      <c r="BE251" s="72"/>
      <c r="BF251" s="56"/>
    </row>
    <row r="252" spans="2:58" s="42" customFormat="1" hidden="1" x14ac:dyDescent="0.3">
      <c r="B252" s="55">
        <v>138</v>
      </c>
      <c r="C252" s="72">
        <f t="shared" si="68"/>
        <v>57543.993733715761</v>
      </c>
      <c r="D252" s="72" t="str">
        <f t="shared" si="88"/>
        <v>361559.575944117j</v>
      </c>
      <c r="E252" s="72">
        <f t="shared" si="69"/>
        <v>0.9470190205627852</v>
      </c>
      <c r="F252" s="72" t="str">
        <f t="shared" si="70"/>
        <v>-0.361559575944117j</v>
      </c>
      <c r="G252" s="72" t="str">
        <f t="shared" si="71"/>
        <v>0.947019020562785-0.361559575944117j</v>
      </c>
      <c r="H252" s="72">
        <f t="shared" si="72"/>
        <v>0.11811565394193696</v>
      </c>
      <c r="I252" s="72">
        <f t="shared" si="73"/>
        <v>-20.896207541728494</v>
      </c>
      <c r="J252" s="72"/>
      <c r="K252" s="72"/>
      <c r="L252" s="72"/>
      <c r="M252" s="72">
        <f t="shared" si="74"/>
        <v>21.81818181818182</v>
      </c>
      <c r="N252" s="72" t="str">
        <f t="shared" si="75"/>
        <v>1+8.7576960485184j</v>
      </c>
      <c r="O252" s="72" t="str">
        <f t="shared" si="76"/>
        <v>-8.49065873707021+1.08467872783235j</v>
      </c>
      <c r="P252" s="72" t="str">
        <f t="shared" si="89"/>
        <v>0.300355983999945-22.4660089229007j</v>
      </c>
      <c r="Q252" s="72"/>
      <c r="R252" s="72"/>
      <c r="S252" s="72"/>
      <c r="T252" s="72">
        <f t="shared" si="77"/>
        <v>24</v>
      </c>
      <c r="U252" s="72" t="str">
        <f t="shared" si="78"/>
        <v>1+0.00795431067077057j</v>
      </c>
      <c r="V252" s="72" t="str">
        <f t="shared" si="79"/>
        <v>-8.49065873707021+1.08467872783235j</v>
      </c>
      <c r="W252" s="72" t="str">
        <f t="shared" si="90"/>
        <v>-2.77841975081179-0.377426105091475j</v>
      </c>
      <c r="X252" s="72"/>
      <c r="Y252" s="72"/>
      <c r="Z252" s="72"/>
      <c r="AA252" s="72" t="str">
        <f t="shared" si="80"/>
        <v>1.9999999996-0.553159184677113j</v>
      </c>
      <c r="AB252" s="72">
        <f t="shared" si="81"/>
        <v>6.3407252088470543</v>
      </c>
      <c r="AC252" s="72">
        <f t="shared" si="82"/>
        <v>-15.460358049556104</v>
      </c>
      <c r="AD252" s="72"/>
      <c r="AE252" s="72" t="str">
        <f t="shared" si="83"/>
        <v>62500-0.00141234209353171j</v>
      </c>
      <c r="AF252" s="72" t="str">
        <f t="shared" si="84"/>
        <v>0.242424242424242+4.15013287355507E-09j</v>
      </c>
      <c r="AG252" s="72">
        <f t="shared" si="91"/>
        <v>-12.308479057718891</v>
      </c>
      <c r="AH252" s="72">
        <f t="shared" si="92"/>
        <v>9.8086352955197659E-7</v>
      </c>
      <c r="AI252" s="72"/>
      <c r="AJ252" s="72"/>
      <c r="AK252" s="72"/>
      <c r="AL252" s="72" t="str">
        <f t="shared" si="85"/>
        <v>-0.537907306051697-1.46749994465398j</v>
      </c>
      <c r="AM252" s="72">
        <f t="shared" si="93"/>
        <v>3.8790575306168131</v>
      </c>
      <c r="AN252" s="72">
        <f t="shared" si="94"/>
        <v>-110.13024572420454</v>
      </c>
      <c r="AO252" s="72"/>
      <c r="AP252" s="72"/>
      <c r="AQ252" s="72"/>
      <c r="AR252" s="72" t="str">
        <f t="shared" si="86"/>
        <v>-1.59864813662996+0.216842826428126j</v>
      </c>
      <c r="AS252" s="72">
        <f t="shared" si="95"/>
        <v>4.1542355744402943</v>
      </c>
      <c r="AT252" s="72">
        <f t="shared" si="96"/>
        <v>172.27546514408746</v>
      </c>
      <c r="AU252" s="72"/>
      <c r="AV252" s="72"/>
      <c r="AW252" s="72"/>
      <c r="AX252" s="72" t="str">
        <f t="shared" si="97"/>
        <v>-0.446515493570339-0.948767728672507j</v>
      </c>
      <c r="AY252" s="72">
        <f t="shared" si="98"/>
        <v>0.41209567338289449</v>
      </c>
      <c r="AZ252" s="72">
        <f t="shared" si="99"/>
        <v>-115.20293129600755</v>
      </c>
      <c r="BA252" s="72">
        <f t="shared" si="87"/>
        <v>64.797068703992451</v>
      </c>
      <c r="BB252" s="72">
        <f t="shared" si="100"/>
        <v>-0.41209567338289449</v>
      </c>
      <c r="BC252" s="72">
        <f t="shared" si="101"/>
        <v>-64.797068703992451</v>
      </c>
      <c r="BD252" s="72"/>
      <c r="BE252" s="72"/>
      <c r="BF252" s="56"/>
    </row>
    <row r="253" spans="2:58" s="42" customFormat="1" hidden="1" x14ac:dyDescent="0.3">
      <c r="B253" s="55">
        <v>139</v>
      </c>
      <c r="C253" s="72">
        <f t="shared" si="68"/>
        <v>60255.95860743583</v>
      </c>
      <c r="D253" s="72" t="str">
        <f t="shared" si="88"/>
        <v>378599.353792262j</v>
      </c>
      <c r="E253" s="72">
        <f t="shared" si="69"/>
        <v>0.94190751123678385</v>
      </c>
      <c r="F253" s="72" t="str">
        <f t="shared" si="70"/>
        <v>-0.378599353792262j</v>
      </c>
      <c r="G253" s="72" t="str">
        <f t="shared" si="71"/>
        <v>0.941907511236784-0.378599353792262j</v>
      </c>
      <c r="H253" s="72">
        <f t="shared" si="72"/>
        <v>0.13059471965058037</v>
      </c>
      <c r="I253" s="72">
        <f t="shared" si="73"/>
        <v>-21.897641461381948</v>
      </c>
      <c r="J253" s="72"/>
      <c r="K253" s="72"/>
      <c r="L253" s="72"/>
      <c r="M253" s="72">
        <f t="shared" si="74"/>
        <v>21.81818181818182</v>
      </c>
      <c r="N253" s="72" t="str">
        <f t="shared" si="75"/>
        <v>1+9.17043354755617j</v>
      </c>
      <c r="O253" s="72" t="str">
        <f t="shared" si="76"/>
        <v>-9.40630037223324+1.13579806137679j</v>
      </c>
      <c r="P253" s="72" t="str">
        <f t="shared" si="89"/>
        <v>0.245348668018909-21.2414564753262j</v>
      </c>
      <c r="Q253" s="72"/>
      <c r="R253" s="72"/>
      <c r="S253" s="72"/>
      <c r="T253" s="72">
        <f t="shared" si="77"/>
        <v>24</v>
      </c>
      <c r="U253" s="72" t="str">
        <f t="shared" si="78"/>
        <v>1+0.00832918578342976j</v>
      </c>
      <c r="V253" s="72" t="str">
        <f t="shared" si="79"/>
        <v>-9.40630037223324+1.13579806137679j</v>
      </c>
      <c r="W253" s="72" t="str">
        <f t="shared" si="90"/>
        <v>-2.51228551511707-0.324606843888439j</v>
      </c>
      <c r="X253" s="72"/>
      <c r="Y253" s="72"/>
      <c r="Z253" s="72"/>
      <c r="AA253" s="72" t="str">
        <f t="shared" si="80"/>
        <v>1.9999999996-0.52826292032293j</v>
      </c>
      <c r="AB253" s="72">
        <f t="shared" si="81"/>
        <v>6.3134854979827457</v>
      </c>
      <c r="AC253" s="72">
        <f t="shared" si="82"/>
        <v>-14.795718746457775</v>
      </c>
      <c r="AD253" s="72"/>
      <c r="AE253" s="72" t="str">
        <f t="shared" si="83"/>
        <v>62499.9999999999-0.00147890372575102j</v>
      </c>
      <c r="AF253" s="72" t="str">
        <f t="shared" si="84"/>
        <v>0.242424242424243+4.34572261010402E-09j</v>
      </c>
      <c r="AG253" s="72">
        <f t="shared" si="91"/>
        <v>-12.308479057718856</v>
      </c>
      <c r="AH253" s="72">
        <f t="shared" si="92"/>
        <v>1.0270902035358356E-6</v>
      </c>
      <c r="AI253" s="72"/>
      <c r="AJ253" s="72"/>
      <c r="AK253" s="72"/>
      <c r="AL253" s="72" t="str">
        <f t="shared" si="85"/>
        <v>-0.536023420261927-1.37938832021696j</v>
      </c>
      <c r="AM253" s="72">
        <f t="shared" si="93"/>
        <v>3.4045070754297795</v>
      </c>
      <c r="AN253" s="72">
        <f t="shared" si="94"/>
        <v>-111.23587807884383</v>
      </c>
      <c r="AO253" s="72"/>
      <c r="AP253" s="72"/>
      <c r="AQ253" s="72"/>
      <c r="AR253" s="72" t="str">
        <f t="shared" si="86"/>
        <v>-1.44072262200985+0.187972471039254j</v>
      </c>
      <c r="AS253" s="72">
        <f t="shared" si="95"/>
        <v>3.2449138577619392</v>
      </c>
      <c r="AT253" s="72">
        <f t="shared" si="96"/>
        <v>172.5665536103472</v>
      </c>
      <c r="AU253" s="72"/>
      <c r="AV253" s="72"/>
      <c r="AW253" s="72"/>
      <c r="AX253" s="72" t="str">
        <f t="shared" si="97"/>
        <v>-0.438033305414846-0.897126218204796j</v>
      </c>
      <c r="AY253" s="72">
        <f t="shared" si="98"/>
        <v>-1.4317822374156864E-2</v>
      </c>
      <c r="AZ253" s="72">
        <f t="shared" si="99"/>
        <v>-116.02453308720837</v>
      </c>
      <c r="BA253" s="72">
        <f t="shared" si="87"/>
        <v>63.975466912791653</v>
      </c>
      <c r="BB253" s="72">
        <f t="shared" si="100"/>
        <v>1.4317822374156864E-2</v>
      </c>
      <c r="BC253" s="72">
        <f t="shared" si="101"/>
        <v>-63.975466912791653</v>
      </c>
      <c r="BD253" s="72"/>
      <c r="BE253" s="72"/>
      <c r="BF253" s="56"/>
    </row>
    <row r="254" spans="2:58" s="42" customFormat="1" hidden="1" x14ac:dyDescent="0.3">
      <c r="B254" s="55">
        <v>140</v>
      </c>
      <c r="C254" s="72">
        <f t="shared" si="68"/>
        <v>63095.734448019379</v>
      </c>
      <c r="D254" s="72" t="str">
        <f t="shared" si="88"/>
        <v>396442.1916295j</v>
      </c>
      <c r="E254" s="72">
        <f t="shared" si="69"/>
        <v>0.93630285271144054</v>
      </c>
      <c r="F254" s="72" t="str">
        <f t="shared" si="70"/>
        <v>-0.3964421916295j</v>
      </c>
      <c r="G254" s="72" t="str">
        <f t="shared" si="71"/>
        <v>0.936302852711441-0.3964421916295j</v>
      </c>
      <c r="H254" s="72">
        <f t="shared" si="72"/>
        <v>0.14448896646190967</v>
      </c>
      <c r="I254" s="72">
        <f t="shared" si="73"/>
        <v>-22.948399298970479</v>
      </c>
      <c r="J254" s="72"/>
      <c r="K254" s="72"/>
      <c r="L254" s="72"/>
      <c r="M254" s="72">
        <f t="shared" si="74"/>
        <v>21.81818181818182</v>
      </c>
      <c r="N254" s="72" t="str">
        <f t="shared" si="75"/>
        <v>1+9.60262276564975j</v>
      </c>
      <c r="O254" s="72" t="str">
        <f t="shared" si="76"/>
        <v>-10.4102814606705+1.1893265748885j</v>
      </c>
      <c r="P254" s="72" t="str">
        <f t="shared" si="89"/>
        <v>0.200790701443321-20.1025269591186j</v>
      </c>
      <c r="Q254" s="72"/>
      <c r="R254" s="72"/>
      <c r="S254" s="72"/>
      <c r="T254" s="72">
        <f t="shared" si="77"/>
        <v>24</v>
      </c>
      <c r="U254" s="72" t="str">
        <f t="shared" si="78"/>
        <v>1+0.008721728215849j</v>
      </c>
      <c r="V254" s="72" t="str">
        <f t="shared" si="79"/>
        <v>-10.4102814606705+1.1893265748885j</v>
      </c>
      <c r="W254" s="72" t="str">
        <f t="shared" si="90"/>
        <v>-2.27344302379399-0.279837552219823j</v>
      </c>
      <c r="X254" s="72"/>
      <c r="Y254" s="72"/>
      <c r="Z254" s="72"/>
      <c r="AA254" s="72" t="str">
        <f t="shared" si="80"/>
        <v>1.9999999996-0.504487172448196j</v>
      </c>
      <c r="AB254" s="72">
        <f t="shared" si="81"/>
        <v>6.2884927373583777</v>
      </c>
      <c r="AC254" s="72">
        <f t="shared" si="82"/>
        <v>-14.15716582906412</v>
      </c>
      <c r="AD254" s="72"/>
      <c r="AE254" s="72" t="str">
        <f t="shared" si="83"/>
        <v>62499.9999999999-0.00154860231105273j</v>
      </c>
      <c r="AF254" s="72" t="str">
        <f t="shared" si="84"/>
        <v>0.242424242424243+4.55053020695018E-09j</v>
      </c>
      <c r="AG254" s="72">
        <f t="shared" si="91"/>
        <v>-12.308479057718852</v>
      </c>
      <c r="AH254" s="72">
        <f t="shared" si="92"/>
        <v>1.0754954735457803E-6</v>
      </c>
      <c r="AI254" s="72"/>
      <c r="AJ254" s="72"/>
      <c r="AK254" s="72"/>
      <c r="AL254" s="72" t="str">
        <f t="shared" si="85"/>
        <v>-0.534004678398028-1.29712609113806j</v>
      </c>
      <c r="AM254" s="72">
        <f t="shared" si="93"/>
        <v>2.9395824398176877</v>
      </c>
      <c r="AN254" s="72">
        <f t="shared" si="94"/>
        <v>-112.37612909548341</v>
      </c>
      <c r="AO254" s="72"/>
      <c r="AP254" s="72"/>
      <c r="AQ254" s="72"/>
      <c r="AR254" s="72" t="str">
        <f t="shared" si="86"/>
        <v>-1.29987132410512+0.162827757630016j</v>
      </c>
      <c r="AS254" s="72">
        <f t="shared" si="95"/>
        <v>2.3456241587591649</v>
      </c>
      <c r="AT254" s="72">
        <f t="shared" si="96"/>
        <v>172.86006141833693</v>
      </c>
      <c r="AU254" s="72"/>
      <c r="AV254" s="72"/>
      <c r="AW254" s="72"/>
      <c r="AX254" s="72" t="str">
        <f t="shared" si="97"/>
        <v>-0.430040197128772-0.847623536103322j</v>
      </c>
      <c r="AY254" s="72">
        <f t="shared" si="98"/>
        <v>-0.44119803156530091</v>
      </c>
      <c r="AZ254" s="72">
        <f t="shared" si="99"/>
        <v>-116.90087270836237</v>
      </c>
      <c r="BA254" s="72">
        <f t="shared" si="87"/>
        <v>63.099127291637629</v>
      </c>
      <c r="BB254" s="72">
        <f t="shared" si="100"/>
        <v>0.44119803156530091</v>
      </c>
      <c r="BC254" s="72">
        <f t="shared" si="101"/>
        <v>-63.099127291637629</v>
      </c>
      <c r="BD254" s="72"/>
      <c r="BE254" s="72"/>
      <c r="BF254" s="56"/>
    </row>
    <row r="255" spans="2:58" s="42" customFormat="1" hidden="1" x14ac:dyDescent="0.3">
      <c r="B255" s="55">
        <v>141</v>
      </c>
      <c r="C255" s="72">
        <f t="shared" si="68"/>
        <v>66069.344800759645</v>
      </c>
      <c r="D255" s="72" t="str">
        <f t="shared" si="88"/>
        <v>415125.936507115j</v>
      </c>
      <c r="E255" s="72">
        <f t="shared" si="69"/>
        <v>0.93015746684157341</v>
      </c>
      <c r="F255" s="72" t="str">
        <f t="shared" si="70"/>
        <v>-0.415125936507115j</v>
      </c>
      <c r="G255" s="72" t="str">
        <f t="shared" si="71"/>
        <v>0.930157466841573-0.415125936507115j</v>
      </c>
      <c r="H255" s="72">
        <f t="shared" si="72"/>
        <v>0.1599750541673747</v>
      </c>
      <c r="I255" s="72">
        <f t="shared" si="73"/>
        <v>-24.051035118583702</v>
      </c>
      <c r="J255" s="72"/>
      <c r="K255" s="72"/>
      <c r="L255" s="72"/>
      <c r="M255" s="72">
        <f t="shared" si="74"/>
        <v>21.81818181818182</v>
      </c>
      <c r="N255" s="72" t="str">
        <f t="shared" si="75"/>
        <v>1+10.0551804340753j</v>
      </c>
      <c r="O255" s="72" t="str">
        <f t="shared" si="76"/>
        <v>-11.511124833482+1.24537780952135j</v>
      </c>
      <c r="P255" s="72" t="str">
        <f t="shared" si="89"/>
        <v>0.164604181873762-19.040776961457j</v>
      </c>
      <c r="Q255" s="72"/>
      <c r="R255" s="72"/>
      <c r="S255" s="72"/>
      <c r="T255" s="72">
        <f t="shared" si="77"/>
        <v>24</v>
      </c>
      <c r="U255" s="72" t="str">
        <f t="shared" si="78"/>
        <v>1+0.00913277060315653j</v>
      </c>
      <c r="V255" s="72" t="str">
        <f t="shared" si="79"/>
        <v>-11.511124833482+1.24537780952135j</v>
      </c>
      <c r="W255" s="72" t="str">
        <f t="shared" si="90"/>
        <v>-2.05878176200673-0.24177894478487j</v>
      </c>
      <c r="X255" s="72"/>
      <c r="Y255" s="72"/>
      <c r="Z255" s="72"/>
      <c r="AA255" s="72" t="str">
        <f t="shared" si="80"/>
        <v>1.9999999996-0.481781509503999j</v>
      </c>
      <c r="AB255" s="72">
        <f t="shared" si="81"/>
        <v>6.2655729834296796</v>
      </c>
      <c r="AC255" s="72">
        <f t="shared" si="82"/>
        <v>-13.543980410373349</v>
      </c>
      <c r="AD255" s="72"/>
      <c r="AE255" s="72" t="str">
        <f t="shared" si="83"/>
        <v>62499.9999999999-0.00162158568948092j</v>
      </c>
      <c r="AF255" s="72" t="str">
        <f t="shared" si="84"/>
        <v>0.242424242424243+4.76499008846552E-09j</v>
      </c>
      <c r="AG255" s="72">
        <f t="shared" si="91"/>
        <v>-12.308479057718852</v>
      </c>
      <c r="AH255" s="72">
        <f t="shared" si="92"/>
        <v>1.1261820136493124E-6</v>
      </c>
      <c r="AI255" s="72"/>
      <c r="AJ255" s="72"/>
      <c r="AK255" s="72"/>
      <c r="AL255" s="72" t="str">
        <f t="shared" si="85"/>
        <v>-0.531926961868561-1.22010119116804j</v>
      </c>
      <c r="AM255" s="72">
        <f t="shared" si="93"/>
        <v>2.4836400695760199</v>
      </c>
      <c r="AN255" s="72">
        <f t="shared" si="94"/>
        <v>-113.55573547810941</v>
      </c>
      <c r="AO255" s="72"/>
      <c r="AP255" s="72"/>
      <c r="AQ255" s="72"/>
      <c r="AR255" s="72" t="str">
        <f t="shared" si="86"/>
        <v>-1.17398608021879+0.140944662513339j</v>
      </c>
      <c r="AS255" s="72">
        <f t="shared" si="95"/>
        <v>1.4554094268651909</v>
      </c>
      <c r="AT255" s="72">
        <f t="shared" si="96"/>
        <v>173.15403522263904</v>
      </c>
      <c r="AU255" s="72"/>
      <c r="AV255" s="72"/>
      <c r="AW255" s="72"/>
      <c r="AX255" s="72" t="str">
        <f t="shared" si="97"/>
        <v>-0.422475484371813-0.800127648247145j</v>
      </c>
      <c r="AY255" s="72">
        <f t="shared" si="98"/>
        <v>-0.8688062658348622</v>
      </c>
      <c r="AZ255" s="72">
        <f t="shared" si="99"/>
        <v>-117.83450673731313</v>
      </c>
      <c r="BA255" s="72">
        <f t="shared" si="87"/>
        <v>62.165493262686859</v>
      </c>
      <c r="BB255" s="72">
        <f t="shared" si="100"/>
        <v>0.8688062658348622</v>
      </c>
      <c r="BC255" s="72">
        <f t="shared" si="101"/>
        <v>-62.165493262686859</v>
      </c>
      <c r="BD255" s="72"/>
      <c r="BE255" s="72"/>
      <c r="BF255" s="56"/>
    </row>
    <row r="256" spans="2:58" s="42" customFormat="1" hidden="1" x14ac:dyDescent="0.3">
      <c r="B256" s="55">
        <v>142</v>
      </c>
      <c r="C256" s="72">
        <f t="shared" si="68"/>
        <v>69183.097091893665</v>
      </c>
      <c r="D256" s="72" t="str">
        <f t="shared" si="88"/>
        <v>434690.219152965j</v>
      </c>
      <c r="E256" s="72">
        <f t="shared" si="69"/>
        <v>0.92341918522837774</v>
      </c>
      <c r="F256" s="72" t="str">
        <f t="shared" si="70"/>
        <v>-0.434690219152965j</v>
      </c>
      <c r="G256" s="72" t="str">
        <f t="shared" si="71"/>
        <v>0.923419185228378-0.434690219152965j</v>
      </c>
      <c r="H256" s="72">
        <f t="shared" si="72"/>
        <v>0.17725394713264764</v>
      </c>
      <c r="I256" s="72">
        <f t="shared" si="73"/>
        <v>-25.208235682701812</v>
      </c>
      <c r="J256" s="72"/>
      <c r="K256" s="72"/>
      <c r="L256" s="72"/>
      <c r="M256" s="72">
        <f t="shared" si="74"/>
        <v>21.81818181818182</v>
      </c>
      <c r="N256" s="72" t="str">
        <f t="shared" si="75"/>
        <v>1+10.5290664883231j</v>
      </c>
      <c r="O256" s="72" t="str">
        <f t="shared" si="76"/>
        <v>-12.7181755891386+1.30407065745889j</v>
      </c>
      <c r="P256" s="72" t="str">
        <f t="shared" si="89"/>
        <v>0.135147921378305-18.0488815373259j</v>
      </c>
      <c r="Q256" s="72"/>
      <c r="R256" s="72"/>
      <c r="S256" s="72"/>
      <c r="T256" s="72">
        <f t="shared" si="77"/>
        <v>24</v>
      </c>
      <c r="U256" s="72" t="str">
        <f t="shared" si="78"/>
        <v>1+0.00956318482136523j</v>
      </c>
      <c r="V256" s="72" t="str">
        <f t="shared" si="79"/>
        <v>-12.7181755891386+1.30407065745889j</v>
      </c>
      <c r="W256" s="72" t="str">
        <f t="shared" si="90"/>
        <v>-1.86559850399785-0.209337312943632j</v>
      </c>
      <c r="X256" s="72"/>
      <c r="Y256" s="72"/>
      <c r="Z256" s="72"/>
      <c r="AA256" s="72" t="str">
        <f t="shared" si="80"/>
        <v>1.9999999996-0.460097769735031j</v>
      </c>
      <c r="AB256" s="72">
        <f t="shared" si="81"/>
        <v>6.2445639306796803</v>
      </c>
      <c r="AC256" s="72">
        <f t="shared" si="82"/>
        <v>-12.955424660887534</v>
      </c>
      <c r="AD256" s="72"/>
      <c r="AE256" s="72" t="str">
        <f t="shared" si="83"/>
        <v>62499.9999999999-0.00169800866856627j</v>
      </c>
      <c r="AF256" s="72" t="str">
        <f t="shared" si="84"/>
        <v>0.242424242424243+4.98955715281182E-09j</v>
      </c>
      <c r="AG256" s="72">
        <f t="shared" si="91"/>
        <v>-12.308479057718852</v>
      </c>
      <c r="AH256" s="72">
        <f t="shared" si="92"/>
        <v>1.179257336793641E-6</v>
      </c>
      <c r="AI256" s="72"/>
      <c r="AJ256" s="72"/>
      <c r="AK256" s="72"/>
      <c r="AL256" s="72" t="str">
        <f t="shared" si="85"/>
        <v>-0.529844984253427-1.14778269983883j</v>
      </c>
      <c r="AM256" s="72">
        <f t="shared" si="93"/>
        <v>2.0361504811199866</v>
      </c>
      <c r="AN256" s="72">
        <f t="shared" si="94"/>
        <v>-114.77921958141687</v>
      </c>
      <c r="AO256" s="72"/>
      <c r="AP256" s="72"/>
      <c r="AQ256" s="72"/>
      <c r="AR256" s="72" t="str">
        <f t="shared" si="86"/>
        <v>-1.06126487033413+0.121912106300403j</v>
      </c>
      <c r="AS256" s="72">
        <f t="shared" si="95"/>
        <v>0.57341093039588398</v>
      </c>
      <c r="AT256" s="72">
        <f t="shared" si="96"/>
        <v>173.44690926061037</v>
      </c>
      <c r="AU256" s="72"/>
      <c r="AV256" s="72"/>
      <c r="AW256" s="72"/>
      <c r="AX256" s="72" t="str">
        <f t="shared" si="97"/>
        <v>-0.415279826557978-0.754514750101334j</v>
      </c>
      <c r="AY256" s="72">
        <f t="shared" si="98"/>
        <v>-1.2974253724696241</v>
      </c>
      <c r="AZ256" s="72">
        <f t="shared" si="99"/>
        <v>-118.82808963969167</v>
      </c>
      <c r="BA256" s="72">
        <f t="shared" si="87"/>
        <v>61.171910360308317</v>
      </c>
      <c r="BB256" s="72">
        <f t="shared" si="100"/>
        <v>1.2974253724696241</v>
      </c>
      <c r="BC256" s="72">
        <f t="shared" si="101"/>
        <v>-61.171910360308317</v>
      </c>
      <c r="BD256" s="72"/>
      <c r="BE256" s="72"/>
      <c r="BF256" s="56"/>
    </row>
    <row r="257" spans="2:58" s="42" customFormat="1" hidden="1" x14ac:dyDescent="0.3">
      <c r="B257" s="55">
        <v>143</v>
      </c>
      <c r="C257" s="72">
        <f t="shared" si="68"/>
        <v>72443.596007499029</v>
      </c>
      <c r="D257" s="72" t="str">
        <f t="shared" si="88"/>
        <v>455176.538033572j</v>
      </c>
      <c r="E257" s="72">
        <f t="shared" si="69"/>
        <v>0.91603080636003609</v>
      </c>
      <c r="F257" s="72" t="str">
        <f t="shared" si="70"/>
        <v>-0.455176538033572j</v>
      </c>
      <c r="G257" s="72" t="str">
        <f t="shared" si="71"/>
        <v>0.916030806360036-0.455176538033572j</v>
      </c>
      <c r="H257" s="72">
        <f t="shared" si="72"/>
        <v>0.19655444550247494</v>
      </c>
      <c r="I257" s="72">
        <f t="shared" si="73"/>
        <v>-26.422823173974294</v>
      </c>
      <c r="J257" s="72"/>
      <c r="K257" s="72"/>
      <c r="L257" s="72"/>
      <c r="M257" s="72">
        <f t="shared" si="74"/>
        <v>21.81818181818182</v>
      </c>
      <c r="N257" s="72" t="str">
        <f t="shared" si="75"/>
        <v>1+11.0252861042492j</v>
      </c>
      <c r="O257" s="72" t="str">
        <f t="shared" si="76"/>
        <v>-14.0416804243541+1.36552961410072j</v>
      </c>
      <c r="P257" s="72" t="str">
        <f t="shared" si="89"/>
        <v>0.111119653795242-17.1204551290786j</v>
      </c>
      <c r="Q257" s="72"/>
      <c r="R257" s="72"/>
      <c r="S257" s="72"/>
      <c r="T257" s="72">
        <f t="shared" si="77"/>
        <v>24</v>
      </c>
      <c r="U257" s="72" t="str">
        <f t="shared" si="78"/>
        <v>1+0.0100138838367386j</v>
      </c>
      <c r="V257" s="72" t="str">
        <f t="shared" si="79"/>
        <v>-14.0416804243541+1.36552961410072j</v>
      </c>
      <c r="W257" s="72" t="str">
        <f t="shared" si="90"/>
        <v>-1.69153542130584-0.181614653382377j</v>
      </c>
      <c r="X257" s="72"/>
      <c r="Y257" s="72"/>
      <c r="Z257" s="72"/>
      <c r="AA257" s="72" t="str">
        <f t="shared" si="80"/>
        <v>1.9999999996-0.439389959022056j</v>
      </c>
      <c r="AB257" s="72">
        <f t="shared" si="81"/>
        <v>6.2253144300674279</v>
      </c>
      <c r="AC257" s="72">
        <f t="shared" si="82"/>
        <v>-12.390747884184821</v>
      </c>
      <c r="AD257" s="72"/>
      <c r="AE257" s="72" t="str">
        <f t="shared" si="83"/>
        <v>62499.9999999999-0.00177803335169364j</v>
      </c>
      <c r="AF257" s="72" t="str">
        <f t="shared" si="84"/>
        <v>0.242424242424243+5.22470773684083E-09j</v>
      </c>
      <c r="AG257" s="72">
        <f t="shared" si="91"/>
        <v>-12.308479057718852</v>
      </c>
      <c r="AH257" s="72">
        <f t="shared" si="92"/>
        <v>1.234834022855098E-6</v>
      </c>
      <c r="AI257" s="72"/>
      <c r="AJ257" s="72"/>
      <c r="AK257" s="72"/>
      <c r="AL257" s="72" t="str">
        <f t="shared" si="85"/>
        <v>-0.527797652195049-1.07970755170975j</v>
      </c>
      <c r="AM257" s="72">
        <f t="shared" si="93"/>
        <v>1.5966906571185819</v>
      </c>
      <c r="AN257" s="72">
        <f t="shared" si="94"/>
        <v>-116.05095234831759</v>
      </c>
      <c r="AO257" s="72"/>
      <c r="AP257" s="72"/>
      <c r="AQ257" s="72"/>
      <c r="AR257" s="72" t="str">
        <f t="shared" si="86"/>
        <v>-0.96015954917813+0.105367600844669j</v>
      </c>
      <c r="AS257" s="72">
        <f t="shared" si="95"/>
        <v>-0.30114310683923073</v>
      </c>
      <c r="AT257" s="72">
        <f t="shared" si="96"/>
        <v>173.73743889662586</v>
      </c>
      <c r="AU257" s="72"/>
      <c r="AV257" s="72"/>
      <c r="AW257" s="72"/>
      <c r="AX257" s="72" t="str">
        <f t="shared" si="97"/>
        <v>-0.408394931326192-0.710668831165619j</v>
      </c>
      <c r="AY257" s="72">
        <f t="shared" si="98"/>
        <v>-1.72736335695032</v>
      </c>
      <c r="AZ257" s="72">
        <f t="shared" si="99"/>
        <v>-119.88437957799249</v>
      </c>
      <c r="BA257" s="72">
        <f t="shared" si="87"/>
        <v>60.115620422007495</v>
      </c>
      <c r="BB257" s="72">
        <f t="shared" si="100"/>
        <v>1.72736335695032</v>
      </c>
      <c r="BC257" s="72">
        <f t="shared" si="101"/>
        <v>-60.115620422007495</v>
      </c>
      <c r="BD257" s="72"/>
      <c r="BE257" s="72"/>
      <c r="BF257" s="56"/>
    </row>
    <row r="258" spans="2:58" s="42" customFormat="1" hidden="1" x14ac:dyDescent="0.3">
      <c r="B258" s="55">
        <v>144</v>
      </c>
      <c r="C258" s="72">
        <f t="shared" si="68"/>
        <v>75857.757502918379</v>
      </c>
      <c r="D258" s="72" t="str">
        <f t="shared" si="88"/>
        <v>476628.347377929j</v>
      </c>
      <c r="E258" s="72">
        <f t="shared" si="69"/>
        <v>0.90792961002605466</v>
      </c>
      <c r="F258" s="72" t="str">
        <f t="shared" si="70"/>
        <v>-0.476628347377929j</v>
      </c>
      <c r="G258" s="72" t="str">
        <f t="shared" si="71"/>
        <v>0.907929610026055-0.476628347377929j</v>
      </c>
      <c r="H258" s="72">
        <f t="shared" si="72"/>
        <v>0.21813720427441607</v>
      </c>
      <c r="I258" s="72">
        <f t="shared" si="73"/>
        <v>-27.697756254830725</v>
      </c>
      <c r="J258" s="72"/>
      <c r="K258" s="72"/>
      <c r="L258" s="72"/>
      <c r="M258" s="72">
        <f t="shared" si="74"/>
        <v>21.81818181818182</v>
      </c>
      <c r="N258" s="72" t="str">
        <f t="shared" si="75"/>
        <v>1+11.5448918301882j</v>
      </c>
      <c r="O258" s="72" t="str">
        <f t="shared" si="76"/>
        <v>-15.4928746186581+1.42988504213379j</v>
      </c>
      <c r="P258" s="72" t="str">
        <f t="shared" si="89"/>
        <v>0.0914816851106103-16.2499049999364j</v>
      </c>
      <c r="Q258" s="72"/>
      <c r="R258" s="72"/>
      <c r="S258" s="72"/>
      <c r="T258" s="72">
        <f t="shared" si="77"/>
        <v>24</v>
      </c>
      <c r="U258" s="72" t="str">
        <f t="shared" si="78"/>
        <v>1+0.0104858236423144j</v>
      </c>
      <c r="V258" s="72" t="str">
        <f t="shared" si="79"/>
        <v>-15.4928746186581+1.42988504213379j</v>
      </c>
      <c r="W258" s="72" t="str">
        <f t="shared" si="90"/>
        <v>-1.53452891545449-0.15786997381365j</v>
      </c>
      <c r="X258" s="72"/>
      <c r="Y258" s="72"/>
      <c r="Z258" s="72"/>
      <c r="AA258" s="72" t="str">
        <f t="shared" si="80"/>
        <v>1.9999999996-0.419614153322199j</v>
      </c>
      <c r="AB258" s="72">
        <f t="shared" si="81"/>
        <v>6.20768397500016</v>
      </c>
      <c r="AC258" s="72">
        <f t="shared" si="82"/>
        <v>-11.849191897992167</v>
      </c>
      <c r="AD258" s="72"/>
      <c r="AE258" s="72" t="str">
        <f t="shared" si="83"/>
        <v>62499.9999999999-0.00186182948194504j</v>
      </c>
      <c r="AF258" s="72" t="str">
        <f t="shared" si="84"/>
        <v>0.242424242424243+5.47094062646845E-09j</v>
      </c>
      <c r="AG258" s="72">
        <f t="shared" si="91"/>
        <v>-12.308479057718852</v>
      </c>
      <c r="AH258" s="72">
        <f t="shared" si="92"/>
        <v>1.2930299574361124E-6</v>
      </c>
      <c r="AI258" s="72"/>
      <c r="AJ258" s="72"/>
      <c r="AK258" s="72"/>
      <c r="AL258" s="72" t="str">
        <f t="shared" si="85"/>
        <v>-0.525812054066261-1.01546969974929j</v>
      </c>
      <c r="AM258" s="72">
        <f t="shared" si="93"/>
        <v>1.1649385203232214</v>
      </c>
      <c r="AN258" s="72">
        <f t="shared" si="94"/>
        <v>-117.37520304069638</v>
      </c>
      <c r="AO258" s="72"/>
      <c r="AP258" s="72"/>
      <c r="AQ258" s="72"/>
      <c r="AR258" s="72" t="str">
        <f t="shared" si="86"/>
        <v>-0.869333823177176+0.0909926001384947j</v>
      </c>
      <c r="AS258" s="72">
        <f t="shared" si="95"/>
        <v>-1.1689473293740014</v>
      </c>
      <c r="AT258" s="72">
        <f t="shared" si="96"/>
        <v>174.02464634938286</v>
      </c>
      <c r="AU258" s="72"/>
      <c r="AV258" s="72"/>
      <c r="AW258" s="72"/>
      <c r="AX258" s="72" t="str">
        <f t="shared" si="97"/>
        <v>-0.401763234530107-0.668481334707717j</v>
      </c>
      <c r="AY258" s="72">
        <f t="shared" si="98"/>
        <v>-2.1589575484646275</v>
      </c>
      <c r="AZ258" s="72">
        <f t="shared" si="99"/>
        <v>-121.0062419956999</v>
      </c>
      <c r="BA258" s="72">
        <f t="shared" si="87"/>
        <v>58.993758004300105</v>
      </c>
      <c r="BB258" s="72">
        <f t="shared" si="100"/>
        <v>2.1589575484646275</v>
      </c>
      <c r="BC258" s="72">
        <f t="shared" si="101"/>
        <v>-58.993758004300105</v>
      </c>
      <c r="BD258" s="72"/>
      <c r="BE258" s="72"/>
      <c r="BF258" s="56"/>
    </row>
    <row r="259" spans="2:58" s="42" customFormat="1" hidden="1" x14ac:dyDescent="0.3">
      <c r="B259" s="55">
        <v>145</v>
      </c>
      <c r="C259" s="72">
        <f t="shared" si="68"/>
        <v>79432.823472428208</v>
      </c>
      <c r="D259" s="72" t="str">
        <f t="shared" si="88"/>
        <v>499091.149349751j</v>
      </c>
      <c r="E259" s="72">
        <f t="shared" si="69"/>
        <v>0.899046824883169</v>
      </c>
      <c r="F259" s="72" t="str">
        <f t="shared" si="70"/>
        <v>-0.499091149349751j</v>
      </c>
      <c r="G259" s="72" t="str">
        <f t="shared" si="71"/>
        <v>0.899046824883169-0.499091149349751j</v>
      </c>
      <c r="H259" s="72">
        <f t="shared" si="72"/>
        <v>0.24229928711204307</v>
      </c>
      <c r="I259" s="72">
        <f t="shared" si="73"/>
        <v>-29.036128849802637</v>
      </c>
      <c r="J259" s="72"/>
      <c r="K259" s="72"/>
      <c r="L259" s="72"/>
      <c r="M259" s="72">
        <f t="shared" si="74"/>
        <v>21.81818181818182</v>
      </c>
      <c r="N259" s="72" t="str">
        <f t="shared" si="75"/>
        <v>1+12.0889858195497j</v>
      </c>
      <c r="O259" s="72" t="str">
        <f t="shared" si="76"/>
        <v>-17.0840774110819+1.49727344804925j</v>
      </c>
      <c r="P259" s="72" t="str">
        <f t="shared" si="89"/>
        <v>0.0754039665551692-15.4323106777974j</v>
      </c>
      <c r="Q259" s="72"/>
      <c r="R259" s="72"/>
      <c r="S259" s="72"/>
      <c r="T259" s="72">
        <f t="shared" si="77"/>
        <v>24</v>
      </c>
      <c r="U259" s="72" t="str">
        <f t="shared" si="78"/>
        <v>1+0.0109800052856945j</v>
      </c>
      <c r="V259" s="72" t="str">
        <f t="shared" si="79"/>
        <v>-17.0840774110819+1.49727344804925j</v>
      </c>
      <c r="W259" s="72" t="str">
        <f t="shared" si="90"/>
        <v>-1.39276712124838-0.137489037323971j</v>
      </c>
      <c r="X259" s="72"/>
      <c r="Y259" s="72"/>
      <c r="Z259" s="72"/>
      <c r="AA259" s="72" t="str">
        <f t="shared" si="80"/>
        <v>1.9999999996-0.400728405500191j</v>
      </c>
      <c r="AB259" s="72">
        <f t="shared" si="81"/>
        <v>6.1915421667640915</v>
      </c>
      <c r="AC259" s="72">
        <f t="shared" si="82"/>
        <v>-11.329995762952388</v>
      </c>
      <c r="AD259" s="72"/>
      <c r="AE259" s="72" t="str">
        <f t="shared" si="83"/>
        <v>62499.9999999999-0.00194957480214746j</v>
      </c>
      <c r="AF259" s="72" t="str">
        <f t="shared" si="84"/>
        <v>0.242424242424243+5.72877811466656E-09j</v>
      </c>
      <c r="AG259" s="72">
        <f t="shared" si="91"/>
        <v>-12.30847905771885</v>
      </c>
      <c r="AH259" s="72">
        <f t="shared" si="92"/>
        <v>1.3539685819163865E-6</v>
      </c>
      <c r="AI259" s="72"/>
      <c r="AJ259" s="72"/>
      <c r="AK259" s="72"/>
      <c r="AL259" s="72" t="str">
        <f t="shared" si="85"/>
        <v>-0.523906443643442-0.954711231116505j</v>
      </c>
      <c r="AM259" s="72">
        <f t="shared" si="93"/>
        <v>0.74066927452923859</v>
      </c>
      <c r="AN259" s="72">
        <f t="shared" si="94"/>
        <v>-118.75617760001441</v>
      </c>
      <c r="AO259" s="72"/>
      <c r="AP259" s="72"/>
      <c r="AQ259" s="72"/>
      <c r="AR259" s="72" t="str">
        <f t="shared" si="86"/>
        <v>-0.787629230414579+0.078507888939271j</v>
      </c>
      <c r="AS259" s="72">
        <f t="shared" si="95"/>
        <v>-2.0306277792946816</v>
      </c>
      <c r="AT259" s="72">
        <f t="shared" si="96"/>
        <v>174.30777611984419</v>
      </c>
      <c r="AU259" s="72"/>
      <c r="AV259" s="72"/>
      <c r="AW259" s="72"/>
      <c r="AX259" s="72" t="str">
        <f t="shared" si="97"/>
        <v>-0.395327564721409-0.627850919381756j</v>
      </c>
      <c r="AY259" s="72">
        <f t="shared" si="98"/>
        <v>-2.5925793414975802</v>
      </c>
      <c r="AZ259" s="72">
        <f t="shared" si="99"/>
        <v>-122.19665032178584</v>
      </c>
      <c r="BA259" s="72">
        <f t="shared" si="87"/>
        <v>57.80334967821414</v>
      </c>
      <c r="BB259" s="72">
        <f t="shared" si="100"/>
        <v>2.5925793414975802</v>
      </c>
      <c r="BC259" s="72">
        <f t="shared" si="101"/>
        <v>-57.80334967821414</v>
      </c>
      <c r="BD259" s="72"/>
      <c r="BE259" s="72"/>
      <c r="BF259" s="56"/>
    </row>
    <row r="260" spans="2:58" s="42" customFormat="1" hidden="1" x14ac:dyDescent="0.3">
      <c r="B260" s="55">
        <v>146</v>
      </c>
      <c r="C260" s="72">
        <f t="shared" si="68"/>
        <v>83176.377110267145</v>
      </c>
      <c r="D260" s="72" t="str">
        <f t="shared" si="88"/>
        <v>522612.590563659j</v>
      </c>
      <c r="E260" s="72">
        <f t="shared" si="69"/>
        <v>0.88930704465296995</v>
      </c>
      <c r="F260" s="72" t="str">
        <f t="shared" si="70"/>
        <v>-0.522612590563659j</v>
      </c>
      <c r="G260" s="72" t="str">
        <f t="shared" si="71"/>
        <v>0.88930704465297-0.522612590563659j</v>
      </c>
      <c r="H260" s="72">
        <f t="shared" si="72"/>
        <v>0.26937929699258228</v>
      </c>
      <c r="I260" s="72">
        <f t="shared" si="73"/>
        <v>-30.441165882548045</v>
      </c>
      <c r="J260" s="72"/>
      <c r="K260" s="72"/>
      <c r="L260" s="72"/>
      <c r="M260" s="72">
        <f t="shared" si="74"/>
        <v>21.81818181818182</v>
      </c>
      <c r="N260" s="72" t="str">
        <f t="shared" si="75"/>
        <v>1+12.6587221686329j</v>
      </c>
      <c r="O260" s="72" t="str">
        <f t="shared" si="76"/>
        <v>-18.8287965786168+1.56783777169098j</v>
      </c>
      <c r="P260" s="72" t="str">
        <f t="shared" si="89"/>
        <v>0.0622202217066956-14.6633243125519j</v>
      </c>
      <c r="Q260" s="72"/>
      <c r="R260" s="72"/>
      <c r="S260" s="72"/>
      <c r="T260" s="72">
        <f t="shared" si="77"/>
        <v>24</v>
      </c>
      <c r="U260" s="72" t="str">
        <f t="shared" si="78"/>
        <v>1+0.0114974769924005j</v>
      </c>
      <c r="V260" s="72" t="str">
        <f t="shared" si="79"/>
        <v>-18.8287965786168+1.56783777169098j</v>
      </c>
      <c r="W260" s="72" t="str">
        <f t="shared" si="90"/>
        <v>-1.26465444814578-0.119960532279727j</v>
      </c>
      <c r="X260" s="72"/>
      <c r="Y260" s="72"/>
      <c r="Z260" s="72"/>
      <c r="AA260" s="72" t="str">
        <f t="shared" si="80"/>
        <v>1.9999999996-0.382692656352846j</v>
      </c>
      <c r="AB260" s="72">
        <f t="shared" si="81"/>
        <v>6.176768169493517</v>
      </c>
      <c r="AC260" s="72">
        <f t="shared" si="82"/>
        <v>-10.832399904774974</v>
      </c>
      <c r="AD260" s="72"/>
      <c r="AE260" s="72" t="str">
        <f t="shared" si="83"/>
        <v>62499.9999999999-0.00204145543188929j</v>
      </c>
      <c r="AF260" s="72" t="str">
        <f t="shared" si="84"/>
        <v>0.242424242424243+5.99876710931657E-09j</v>
      </c>
      <c r="AG260" s="72">
        <f t="shared" si="91"/>
        <v>-12.30847905771885</v>
      </c>
      <c r="AH260" s="72">
        <f t="shared" si="92"/>
        <v>1.4177791552886422E-6</v>
      </c>
      <c r="AI260" s="72"/>
      <c r="AJ260" s="72"/>
      <c r="AK260" s="72"/>
      <c r="AL260" s="72" t="str">
        <f t="shared" si="85"/>
        <v>-0.522092482256505-0.897115044944863j</v>
      </c>
      <c r="AM260" s="72">
        <f t="shared" si="93"/>
        <v>0.32375344273483864</v>
      </c>
      <c r="AN260" s="72">
        <f t="shared" si="94"/>
        <v>-120.19804674854569</v>
      </c>
      <c r="AO260" s="72"/>
      <c r="AP260" s="72"/>
      <c r="AQ260" s="72"/>
      <c r="AR260" s="72" t="str">
        <f t="shared" si="86"/>
        <v>-0.714037417779112+0.0676691970707089j</v>
      </c>
      <c r="AS260" s="72">
        <f t="shared" si="95"/>
        <v>-2.8867493317018891</v>
      </c>
      <c r="AT260" s="72">
        <f t="shared" si="96"/>
        <v>174.58625820539868</v>
      </c>
      <c r="AU260" s="72"/>
      <c r="AV260" s="72"/>
      <c r="AW260" s="72"/>
      <c r="AX260" s="72" t="str">
        <f t="shared" si="97"/>
        <v>-0.389030802922749-0.588683330420571j</v>
      </c>
      <c r="AY260" s="72">
        <f t="shared" si="98"/>
        <v>-3.0286395411857892</v>
      </c>
      <c r="AZ260" s="72">
        <f t="shared" si="99"/>
        <v>-123.45868299005299</v>
      </c>
      <c r="BA260" s="72">
        <f t="shared" si="87"/>
        <v>56.541317009947015</v>
      </c>
      <c r="BB260" s="72">
        <f t="shared" si="100"/>
        <v>3.0286395411857892</v>
      </c>
      <c r="BC260" s="72">
        <f t="shared" si="101"/>
        <v>-56.541317009947015</v>
      </c>
      <c r="BD260" s="72"/>
      <c r="BE260" s="72"/>
      <c r="BF260" s="56"/>
    </row>
    <row r="261" spans="2:58" s="42" customFormat="1" hidden="1" x14ac:dyDescent="0.3">
      <c r="B261" s="55">
        <v>147</v>
      </c>
      <c r="C261" s="72">
        <f t="shared" si="68"/>
        <v>87096.358995608098</v>
      </c>
      <c r="D261" s="72" t="str">
        <f t="shared" si="88"/>
        <v>547242.563150043j</v>
      </c>
      <c r="E261" s="72">
        <f t="shared" si="69"/>
        <v>0.87862758799533058</v>
      </c>
      <c r="F261" s="72" t="str">
        <f t="shared" si="70"/>
        <v>-0.547242563150043j</v>
      </c>
      <c r="G261" s="72" t="str">
        <f t="shared" si="71"/>
        <v>0.878627587995331-0.547242563150043j</v>
      </c>
      <c r="H261" s="72">
        <f t="shared" si="72"/>
        <v>0.29976311609532841</v>
      </c>
      <c r="I261" s="72">
        <f t="shared" si="73"/>
        <v>-31.916215021028396</v>
      </c>
      <c r="J261" s="72"/>
      <c r="K261" s="72"/>
      <c r="L261" s="72"/>
      <c r="M261" s="72">
        <f t="shared" si="74"/>
        <v>21.81818181818182</v>
      </c>
      <c r="N261" s="72" t="str">
        <f t="shared" si="75"/>
        <v>1+13.2553093646203j</v>
      </c>
      <c r="O261" s="72" t="str">
        <f t="shared" si="76"/>
        <v>-20.7418431042119+1.64172768945013j</v>
      </c>
      <c r="P261" s="72" t="str">
        <f t="shared" si="89"/>
        <v>0.0513939288310951-13.9390879337426j</v>
      </c>
      <c r="Q261" s="72"/>
      <c r="R261" s="72"/>
      <c r="S261" s="72"/>
      <c r="T261" s="72">
        <f t="shared" si="77"/>
        <v>24</v>
      </c>
      <c r="U261" s="72" t="str">
        <f t="shared" si="78"/>
        <v>1+0.0120393363893009j</v>
      </c>
      <c r="V261" s="72" t="str">
        <f t="shared" si="79"/>
        <v>-20.7418431042119+1.64172768945013j</v>
      </c>
      <c r="W261" s="72" t="str">
        <f t="shared" si="90"/>
        <v>-1.14878185866251-0.10485717440442j</v>
      </c>
      <c r="X261" s="72"/>
      <c r="Y261" s="72"/>
      <c r="Z261" s="72"/>
      <c r="AA261" s="72" t="str">
        <f t="shared" si="80"/>
        <v>1.9999999996-0.36546864963812j</v>
      </c>
      <c r="AB261" s="72">
        <f t="shared" si="81"/>
        <v>6.1632501630621581</v>
      </c>
      <c r="AC261" s="72">
        <f t="shared" si="82"/>
        <v>-10.355649677212488</v>
      </c>
      <c r="AD261" s="72"/>
      <c r="AE261" s="72" t="str">
        <f t="shared" si="83"/>
        <v>62499.9999999999-0.00213766626230485j</v>
      </c>
      <c r="AF261" s="72" t="str">
        <f t="shared" si="84"/>
        <v>0.242424242424243+6.28148029327413E-09j</v>
      </c>
      <c r="AG261" s="72">
        <f t="shared" si="91"/>
        <v>-12.30847905771885</v>
      </c>
      <c r="AH261" s="72">
        <f t="shared" si="92"/>
        <v>1.4845970283342216E-6</v>
      </c>
      <c r="AI261" s="72"/>
      <c r="AJ261" s="72"/>
      <c r="AK261" s="72"/>
      <c r="AL261" s="72" t="str">
        <f t="shared" si="85"/>
        <v>-0.520376930090583-0.842398786665901j</v>
      </c>
      <c r="AM261" s="72">
        <f t="shared" si="93"/>
        <v>-8.5843539810916414E-2</v>
      </c>
      <c r="AN261" s="72">
        <f t="shared" si="94"/>
        <v>-121.70496433624376</v>
      </c>
      <c r="AO261" s="72"/>
      <c r="AP261" s="72"/>
      <c r="AQ261" s="72"/>
      <c r="AR261" s="72" t="str">
        <f t="shared" si="86"/>
        <v>-0.647677407576926+0.0582631366574297j</v>
      </c>
      <c r="AS261" s="72">
        <f t="shared" si="95"/>
        <v>-3.7378222016965794</v>
      </c>
      <c r="AT261" s="72">
        <f t="shared" si="96"/>
        <v>174.8596776100454</v>
      </c>
      <c r="AU261" s="72"/>
      <c r="AV261" s="72"/>
      <c r="AW261" s="72"/>
      <c r="AX261" s="72" t="str">
        <f t="shared" si="97"/>
        <v>-0.382815551201491-0.550891389026482j</v>
      </c>
      <c r="AY261" s="72">
        <f t="shared" si="98"/>
        <v>-3.4675943291817708</v>
      </c>
      <c r="AZ261" s="72">
        <f t="shared" si="99"/>
        <v>-124.79551579099609</v>
      </c>
      <c r="BA261" s="72">
        <f t="shared" si="87"/>
        <v>55.204484209003915</v>
      </c>
      <c r="BB261" s="72">
        <f t="shared" si="100"/>
        <v>3.4675943291817708</v>
      </c>
      <c r="BC261" s="72">
        <f t="shared" si="101"/>
        <v>-55.204484209003915</v>
      </c>
      <c r="BD261" s="72"/>
      <c r="BE261" s="72"/>
      <c r="BF261" s="56"/>
    </row>
    <row r="262" spans="2:58" s="42" customFormat="1" hidden="1" x14ac:dyDescent="0.3">
      <c r="B262" s="55">
        <v>148</v>
      </c>
      <c r="C262" s="72">
        <f t="shared" si="68"/>
        <v>91201.083935590985</v>
      </c>
      <c r="D262" s="72" t="str">
        <f t="shared" si="88"/>
        <v>573033.310582957j</v>
      </c>
      <c r="E262" s="72">
        <f t="shared" si="69"/>
        <v>0.86691779662357271</v>
      </c>
      <c r="F262" s="72" t="str">
        <f t="shared" si="70"/>
        <v>-0.573033310582957j</v>
      </c>
      <c r="G262" s="72" t="str">
        <f t="shared" si="71"/>
        <v>0.866917796623573-0.573033310582957j</v>
      </c>
      <c r="H262" s="72">
        <f t="shared" si="72"/>
        <v>0.33389027083441553</v>
      </c>
      <c r="I262" s="72">
        <f t="shared" si="73"/>
        <v>-33.464733280732204</v>
      </c>
      <c r="J262" s="72"/>
      <c r="K262" s="72"/>
      <c r="L262" s="72"/>
      <c r="M262" s="72">
        <f t="shared" si="74"/>
        <v>21.81818181818182</v>
      </c>
      <c r="N262" s="72" t="str">
        <f t="shared" si="75"/>
        <v>1+13.8800128489404j</v>
      </c>
      <c r="O262" s="72" t="str">
        <f t="shared" si="76"/>
        <v>-22.8394569077344+1.71909993174887j</v>
      </c>
      <c r="P262" s="72" t="str">
        <f t="shared" si="89"/>
        <v>0.0424917964554897-13.2561644331379j</v>
      </c>
      <c r="Q262" s="72"/>
      <c r="R262" s="72"/>
      <c r="S262" s="72"/>
      <c r="T262" s="72">
        <f t="shared" si="77"/>
        <v>24</v>
      </c>
      <c r="U262" s="72" t="str">
        <f t="shared" si="78"/>
        <v>1+0.0126067328328251j</v>
      </c>
      <c r="V262" s="72" t="str">
        <f t="shared" si="79"/>
        <v>-22.8394569077344+1.71909993174887j</v>
      </c>
      <c r="W262" s="72" t="str">
        <f t="shared" si="90"/>
        <v>-1.04390184357477-0.0918206236033363j</v>
      </c>
      <c r="X262" s="72"/>
      <c r="Y262" s="72"/>
      <c r="Z262" s="72"/>
      <c r="AA262" s="72" t="str">
        <f t="shared" si="80"/>
        <v>1.9999999996-0.349019850928511j</v>
      </c>
      <c r="AB262" s="72">
        <f t="shared" si="81"/>
        <v>6.1508848007548611</v>
      </c>
      <c r="AC262" s="72">
        <f t="shared" si="82"/>
        <v>-9.8989984136527767</v>
      </c>
      <c r="AD262" s="72"/>
      <c r="AE262" s="72" t="str">
        <f t="shared" si="83"/>
        <v>62499.9999999999-0.00223841136946467j</v>
      </c>
      <c r="AF262" s="72" t="str">
        <f t="shared" si="84"/>
        <v>0.242424242424243+6.57751733910648E-09j</v>
      </c>
      <c r="AG262" s="72">
        <f t="shared" si="91"/>
        <v>-12.30847905771885</v>
      </c>
      <c r="AH262" s="72">
        <f t="shared" si="92"/>
        <v>1.5545639307202941E-6</v>
      </c>
      <c r="AI262" s="72"/>
      <c r="AJ262" s="72"/>
      <c r="AK262" s="72"/>
      <c r="AL262" s="72" t="str">
        <f t="shared" si="85"/>
        <v>-0.518762925751402-0.790309798523913j</v>
      </c>
      <c r="AM262" s="72">
        <f t="shared" si="93"/>
        <v>-0.48806030615887219</v>
      </c>
      <c r="AN262" s="72">
        <f t="shared" si="94"/>
        <v>-123.28107591326406</v>
      </c>
      <c r="AO262" s="72"/>
      <c r="AP262" s="72"/>
      <c r="AQ262" s="72"/>
      <c r="AR262" s="72" t="str">
        <f t="shared" si="86"/>
        <v>-0.587776843780991+0.0501035037712398j</v>
      </c>
      <c r="AS262" s="72">
        <f t="shared" si="95"/>
        <v>-4.5843076593862664</v>
      </c>
      <c r="AT262" s="72">
        <f t="shared" si="96"/>
        <v>175.12774898034453</v>
      </c>
      <c r="AU262" s="72"/>
      <c r="AV262" s="72"/>
      <c r="AW262" s="72"/>
      <c r="AX262" s="72" t="str">
        <f t="shared" si="97"/>
        <v>-0.37662382731124-0.514395109098626j</v>
      </c>
      <c r="AY262" s="72">
        <f t="shared" si="98"/>
        <v>-3.9099518483200675</v>
      </c>
      <c r="AZ262" s="72">
        <f t="shared" si="99"/>
        <v>-126.21040837323456</v>
      </c>
      <c r="BA262" s="72">
        <f t="shared" si="87"/>
        <v>53.789591626765457</v>
      </c>
      <c r="BB262" s="72">
        <f t="shared" si="100"/>
        <v>3.9099518483200675</v>
      </c>
      <c r="BC262" s="72">
        <f t="shared" si="101"/>
        <v>-53.789591626765457</v>
      </c>
      <c r="BD262" s="72"/>
      <c r="BE262" s="72"/>
      <c r="BF262" s="56"/>
    </row>
    <row r="263" spans="2:58" s="42" customFormat="1" hidden="1" x14ac:dyDescent="0.3">
      <c r="B263" s="55">
        <v>149</v>
      </c>
      <c r="C263" s="72">
        <f t="shared" si="68"/>
        <v>95499.258602143673</v>
      </c>
      <c r="D263" s="72" t="str">
        <f t="shared" si="88"/>
        <v>600039.538495533j</v>
      </c>
      <c r="E263" s="72">
        <f t="shared" si="69"/>
        <v>0.85407826570305423</v>
      </c>
      <c r="F263" s="72" t="str">
        <f t="shared" si="70"/>
        <v>-0.600039538495533j</v>
      </c>
      <c r="G263" s="72" t="str">
        <f t="shared" si="71"/>
        <v>0.854078265703054-0.600039538495533j</v>
      </c>
      <c r="H263" s="72">
        <f t="shared" si="72"/>
        <v>0.3722609122601172</v>
      </c>
      <c r="I263" s="72">
        <f t="shared" si="73"/>
        <v>-35.090267111039495</v>
      </c>
      <c r="J263" s="72"/>
      <c r="K263" s="72"/>
      <c r="L263" s="72"/>
      <c r="M263" s="72">
        <f t="shared" si="74"/>
        <v>21.81818181818182</v>
      </c>
      <c r="N263" s="72" t="str">
        <f t="shared" si="75"/>
        <v>1+14.5341577014388j</v>
      </c>
      <c r="O263" s="72" t="str">
        <f t="shared" si="76"/>
        <v>-25.1394447072259+1.8001186154866j</v>
      </c>
      <c r="P263" s="72" t="str">
        <f t="shared" si="89"/>
        <v>0.0351629741147603-12.6114797471525j</v>
      </c>
      <c r="Q263" s="72"/>
      <c r="R263" s="72"/>
      <c r="S263" s="72"/>
      <c r="T263" s="72">
        <f t="shared" si="77"/>
        <v>24</v>
      </c>
      <c r="U263" s="72" t="str">
        <f t="shared" si="78"/>
        <v>1+0.0132008698469017j</v>
      </c>
      <c r="V263" s="72" t="str">
        <f t="shared" si="79"/>
        <v>-25.1394447072259+1.8001186154866j</v>
      </c>
      <c r="W263" s="72" t="str">
        <f t="shared" si="90"/>
        <v>-0.94890725920092-0.0805493725723202j</v>
      </c>
      <c r="X263" s="72"/>
      <c r="Y263" s="72"/>
      <c r="Z263" s="72"/>
      <c r="AA263" s="72" t="str">
        <f t="shared" si="80"/>
        <v>1.9999999996-0.333311370116629j</v>
      </c>
      <c r="AB263" s="72">
        <f t="shared" si="81"/>
        <v>6.1395766772244773</v>
      </c>
      <c r="AC263" s="72">
        <f t="shared" si="82"/>
        <v>-9.4617100143830157</v>
      </c>
      <c r="AD263" s="72"/>
      <c r="AE263" s="72" t="str">
        <f t="shared" si="83"/>
        <v>62499.9999999999-0.00234390444724817j</v>
      </c>
      <c r="AF263" s="72" t="str">
        <f t="shared" si="84"/>
        <v>0.242424242424243+6.8875061810782E-09j</v>
      </c>
      <c r="AG263" s="72">
        <f t="shared" si="91"/>
        <v>-12.30847905771885</v>
      </c>
      <c r="AH263" s="72">
        <f t="shared" si="92"/>
        <v>1.6278282716274444E-6</v>
      </c>
      <c r="AI263" s="72"/>
      <c r="AJ263" s="72"/>
      <c r="AK263" s="72"/>
      <c r="AL263" s="72" t="str">
        <f t="shared" si="85"/>
        <v>-0.51725095635597-0.740620896113909j</v>
      </c>
      <c r="AM263" s="72">
        <f t="shared" si="93"/>
        <v>-0.88273724130211617</v>
      </c>
      <c r="AN263" s="72">
        <f t="shared" si="94"/>
        <v>-124.93051703954492</v>
      </c>
      <c r="AO263" s="72"/>
      <c r="AP263" s="72"/>
      <c r="AQ263" s="72"/>
      <c r="AR263" s="72" t="str">
        <f t="shared" si="86"/>
        <v>-0.533656432700376+0.0430279523269099j</v>
      </c>
      <c r="AS263" s="72">
        <f t="shared" si="95"/>
        <v>-5.4266230661216452</v>
      </c>
      <c r="AT263" s="72">
        <f t="shared" si="96"/>
        <v>175.3902954404235</v>
      </c>
      <c r="AU263" s="72"/>
      <c r="AV263" s="72"/>
      <c r="AW263" s="72"/>
      <c r="AX263" s="72" t="str">
        <f t="shared" si="97"/>
        <v>-0.370396807585607-0.479121950152276j</v>
      </c>
      <c r="AY263" s="72">
        <f t="shared" si="98"/>
        <v>-4.3562793759612219</v>
      </c>
      <c r="AZ263" s="72">
        <f t="shared" si="99"/>
        <v>-127.70668349273981</v>
      </c>
      <c r="BA263" s="72">
        <f t="shared" si="87"/>
        <v>52.293316507260187</v>
      </c>
      <c r="BB263" s="72">
        <f t="shared" si="100"/>
        <v>4.3562793759612219</v>
      </c>
      <c r="BC263" s="72">
        <f t="shared" si="101"/>
        <v>-52.293316507260187</v>
      </c>
      <c r="BD263" s="72"/>
      <c r="BE263" s="72"/>
      <c r="BF263" s="56"/>
    </row>
    <row r="264" spans="2:58" s="42" customFormat="1" hidden="1" x14ac:dyDescent="0.3">
      <c r="B264" s="55">
        <v>150</v>
      </c>
      <c r="C264" s="72">
        <f t="shared" si="68"/>
        <v>100000</v>
      </c>
      <c r="D264" s="72" t="str">
        <f t="shared" si="88"/>
        <v>628318.530717959j</v>
      </c>
      <c r="E264" s="72">
        <f t="shared" si="69"/>
        <v>0.83999999999999975</v>
      </c>
      <c r="F264" s="72" t="str">
        <f t="shared" si="70"/>
        <v>-0.628318530717959j</v>
      </c>
      <c r="G264" s="72" t="str">
        <f t="shared" si="71"/>
        <v>0.84-0.628318530717959j</v>
      </c>
      <c r="H264" s="72">
        <f t="shared" si="72"/>
        <v>0.41544336437411389</v>
      </c>
      <c r="I264" s="72">
        <f t="shared" si="73"/>
        <v>-36.796424352321822</v>
      </c>
      <c r="J264" s="72"/>
      <c r="K264" s="72"/>
      <c r="L264" s="72"/>
      <c r="M264" s="72">
        <f t="shared" si="74"/>
        <v>21.81818181818182</v>
      </c>
      <c r="N264" s="72" t="str">
        <f t="shared" si="75"/>
        <v>1+15.2191314510504j</v>
      </c>
      <c r="O264" s="72" t="str">
        <f t="shared" si="76"/>
        <v>-27.6613311807635+1.88495559215388j</v>
      </c>
      <c r="P264" s="72" t="str">
        <f t="shared" si="89"/>
        <v>0.0291226799030527-12.0022742212192j</v>
      </c>
      <c r="Q264" s="72"/>
      <c r="R264" s="72"/>
      <c r="S264" s="72"/>
      <c r="T264" s="72">
        <f t="shared" si="77"/>
        <v>24</v>
      </c>
      <c r="U264" s="72" t="str">
        <f t="shared" si="78"/>
        <v>1+0.0138230076757951j</v>
      </c>
      <c r="V264" s="72" t="str">
        <f t="shared" si="79"/>
        <v>-27.6613311807635+1.88495559215388j</v>
      </c>
      <c r="W264" s="72" t="str">
        <f t="shared" si="90"/>
        <v>-0.862813354357207-0.0707889663264463j</v>
      </c>
      <c r="X264" s="72"/>
      <c r="Y264" s="72"/>
      <c r="Z264" s="72"/>
      <c r="AA264" s="72" t="str">
        <f t="shared" si="80"/>
        <v>1.9999999996-0.318309887408596j</v>
      </c>
      <c r="AB264" s="72">
        <f t="shared" si="81"/>
        <v>6.1292378110542503</v>
      </c>
      <c r="AC264" s="72">
        <f t="shared" si="82"/>
        <v>-9.0430611150376681</v>
      </c>
      <c r="AD264" s="72"/>
      <c r="AE264" s="72" t="str">
        <f t="shared" si="83"/>
        <v>62499.9999999999-0.00245436926061702j</v>
      </c>
      <c r="AF264" s="72" t="str">
        <f t="shared" si="84"/>
        <v>0.242424242424243+7.212104347084E-09j</v>
      </c>
      <c r="AG264" s="72">
        <f t="shared" si="91"/>
        <v>-12.30847905771885</v>
      </c>
      <c r="AH264" s="72">
        <f t="shared" si="92"/>
        <v>1.7045454545454484E-6</v>
      </c>
      <c r="AI264" s="72"/>
      <c r="AJ264" s="72"/>
      <c r="AK264" s="72"/>
      <c r="AL264" s="72" t="str">
        <f t="shared" si="85"/>
        <v>-0.51583959385059-0.693126819654249j</v>
      </c>
      <c r="AM264" s="72">
        <f t="shared" si="93"/>
        <v>-1.2696130159801833</v>
      </c>
      <c r="AN264" s="72">
        <f t="shared" si="94"/>
        <v>-126.65740041892911</v>
      </c>
      <c r="AO264" s="72"/>
      <c r="AP264" s="72"/>
      <c r="AQ264" s="72"/>
      <c r="AR264" s="72" t="str">
        <f t="shared" si="86"/>
        <v>-0.484716963427155+0.0368950284541833j</v>
      </c>
      <c r="AS264" s="72">
        <f t="shared" si="95"/>
        <v>-6.2651463262859375</v>
      </c>
      <c r="AT264" s="72">
        <f t="shared" si="96"/>
        <v>175.64723088640204</v>
      </c>
      <c r="AU264" s="72"/>
      <c r="AV264" s="72"/>
      <c r="AW264" s="72"/>
      <c r="AX264" s="72" t="str">
        <f t="shared" si="97"/>
        <v>-0.364074646404126-0.445007213700506j</v>
      </c>
      <c r="AY264" s="72">
        <f t="shared" si="98"/>
        <v>-4.807211014654329</v>
      </c>
      <c r="AZ264" s="72">
        <f t="shared" si="99"/>
        <v>-129.28769738217852</v>
      </c>
      <c r="BA264" s="72">
        <f t="shared" si="87"/>
        <v>50.712302617821472</v>
      </c>
      <c r="BB264" s="72">
        <f t="shared" si="100"/>
        <v>4.807211014654329</v>
      </c>
      <c r="BC264" s="72">
        <f t="shared" si="101"/>
        <v>-50.712302617821472</v>
      </c>
      <c r="BD264" s="72"/>
      <c r="BE264" s="72"/>
      <c r="BF264" s="56"/>
    </row>
    <row r="265" spans="2:58" s="42" customFormat="1" hidden="1" x14ac:dyDescent="0.3">
      <c r="B265" s="55">
        <v>151</v>
      </c>
      <c r="C265" s="72">
        <f t="shared" si="68"/>
        <v>104712.85480509</v>
      </c>
      <c r="D265" s="72" t="str">
        <f t="shared" si="88"/>
        <v>657930.270784171j</v>
      </c>
      <c r="E265" s="72">
        <f t="shared" si="69"/>
        <v>0.82456348861708995</v>
      </c>
      <c r="F265" s="72" t="str">
        <f t="shared" si="70"/>
        <v>-0.657930270784171j</v>
      </c>
      <c r="G265" s="72" t="str">
        <f t="shared" si="71"/>
        <v>0.82456348861709-0.657930270784171j</v>
      </c>
      <c r="H265" s="72">
        <f t="shared" si="72"/>
        <v>0.4640821400202042</v>
      </c>
      <c r="I265" s="72">
        <f t="shared" si="73"/>
        <v>-38.586836216726695</v>
      </c>
      <c r="J265" s="72"/>
      <c r="K265" s="72"/>
      <c r="L265" s="72"/>
      <c r="M265" s="72">
        <f t="shared" si="74"/>
        <v>21.81818181818182</v>
      </c>
      <c r="N265" s="72" t="str">
        <f t="shared" si="75"/>
        <v>1+15.9363870189342j</v>
      </c>
      <c r="O265" s="72" t="str">
        <f t="shared" si="76"/>
        <v>-30.426524712146+1.97379081235251j</v>
      </c>
      <c r="P265" s="72" t="str">
        <f t="shared" si="89"/>
        <v>0.024139249195505-11.42606153561j</v>
      </c>
      <c r="Q265" s="72"/>
      <c r="R265" s="72"/>
      <c r="S265" s="72"/>
      <c r="T265" s="72">
        <f t="shared" si="77"/>
        <v>24</v>
      </c>
      <c r="U265" s="72" t="str">
        <f t="shared" si="78"/>
        <v>1+0.0144744659572518j</v>
      </c>
      <c r="V265" s="72" t="str">
        <f t="shared" si="79"/>
        <v>-30.426524712146+1.97379081235251j</v>
      </c>
      <c r="W265" s="72" t="str">
        <f t="shared" si="90"/>
        <v>-0.784742443156709-0.0623240618269766j</v>
      </c>
      <c r="X265" s="72"/>
      <c r="Y265" s="72"/>
      <c r="Z265" s="72"/>
      <c r="AA265" s="72" t="str">
        <f t="shared" si="80"/>
        <v>1.9999999996-0.303983582648307j</v>
      </c>
      <c r="AB265" s="72">
        <f t="shared" si="81"/>
        <v>6.1197871452213617</v>
      </c>
      <c r="AC265" s="72">
        <f t="shared" si="82"/>
        <v>-8.6423428796092043</v>
      </c>
      <c r="AD265" s="72"/>
      <c r="AE265" s="72" t="str">
        <f t="shared" si="83"/>
        <v>62499.9999999999-0.00257004012025066j</v>
      </c>
      <c r="AF265" s="72" t="str">
        <f t="shared" si="84"/>
        <v>0.242424242424242+7.55200035335365E-09j</v>
      </c>
      <c r="AG265" s="72">
        <f t="shared" si="91"/>
        <v>-12.308479057718888</v>
      </c>
      <c r="AH265" s="72">
        <f t="shared" si="92"/>
        <v>1.7848782069049431E-6</v>
      </c>
      <c r="AI265" s="72"/>
      <c r="AJ265" s="72"/>
      <c r="AK265" s="72"/>
      <c r="AL265" s="72" t="str">
        <f t="shared" si="85"/>
        <v>-0.514526053963574-0.6476412389925j</v>
      </c>
      <c r="AM265" s="72">
        <f t="shared" si="93"/>
        <v>-1.6483201541718895</v>
      </c>
      <c r="AN265" s="72">
        <f t="shared" si="94"/>
        <v>-128.46579056704908</v>
      </c>
      <c r="AO265" s="72"/>
      <c r="AP265" s="72"/>
      <c r="AQ265" s="72"/>
      <c r="AR265" s="72" t="str">
        <f t="shared" si="86"/>
        <v>-0.440428423863517+0.0315815428142014j</v>
      </c>
      <c r="AS265" s="72">
        <f t="shared" si="95"/>
        <v>-7.1002198336036617</v>
      </c>
      <c r="AT265" s="72">
        <f t="shared" si="96"/>
        <v>175.89854514556336</v>
      </c>
      <c r="AU265" s="72"/>
      <c r="AV265" s="72"/>
      <c r="AW265" s="72"/>
      <c r="AX265" s="72" t="str">
        <f t="shared" si="97"/>
        <v>-0.357596407826749-0.411994586821708j</v>
      </c>
      <c r="AY265" s="72">
        <f t="shared" si="98"/>
        <v>-5.2634557715976102</v>
      </c>
      <c r="AZ265" s="72">
        <f t="shared" si="99"/>
        <v>-130.95679939827784</v>
      </c>
      <c r="BA265" s="72">
        <f t="shared" si="87"/>
        <v>49.043200601722155</v>
      </c>
      <c r="BB265" s="72">
        <f t="shared" si="100"/>
        <v>5.2634557715976102</v>
      </c>
      <c r="BC265" s="72">
        <f t="shared" si="101"/>
        <v>-49.043200601722155</v>
      </c>
      <c r="BD265" s="72"/>
      <c r="BE265" s="72"/>
      <c r="BF265" s="56"/>
    </row>
    <row r="266" spans="2:58" s="42" customFormat="1" hidden="1" x14ac:dyDescent="0.3">
      <c r="B266" s="55">
        <v>152</v>
      </c>
      <c r="C266" s="72">
        <f t="shared" si="68"/>
        <v>109647.81961431864</v>
      </c>
      <c r="D266" s="72" t="str">
        <f t="shared" si="88"/>
        <v>688937.569164964j</v>
      </c>
      <c r="E266" s="72">
        <f t="shared" si="69"/>
        <v>0.80763769046121359</v>
      </c>
      <c r="F266" s="72" t="str">
        <f t="shared" si="70"/>
        <v>-0.688937569164964j</v>
      </c>
      <c r="G266" s="72" t="str">
        <f t="shared" si="71"/>
        <v>0.807637690461214-0.688937569164964j</v>
      </c>
      <c r="H266" s="72">
        <f t="shared" si="72"/>
        <v>0.51890625254398892</v>
      </c>
      <c r="I266" s="72">
        <f t="shared" si="73"/>
        <v>-40.465107239056465</v>
      </c>
      <c r="J266" s="72"/>
      <c r="K266" s="72"/>
      <c r="L266" s="72"/>
      <c r="M266" s="72">
        <f t="shared" si="74"/>
        <v>21.81818181818182</v>
      </c>
      <c r="N266" s="72" t="str">
        <f t="shared" si="75"/>
        <v>1+16.6874458003138j</v>
      </c>
      <c r="O266" s="72" t="str">
        <f t="shared" si="76"/>
        <v>-33.4584991274231+2.06681270749489j</v>
      </c>
      <c r="P266" s="72" t="str">
        <f t="shared" si="89"/>
        <v>0.0200238476336513-10.880593885073j</v>
      </c>
      <c r="Q266" s="72"/>
      <c r="R266" s="72"/>
      <c r="S266" s="72"/>
      <c r="T266" s="72">
        <f t="shared" si="77"/>
        <v>24</v>
      </c>
      <c r="U266" s="72" t="str">
        <f t="shared" si="78"/>
        <v>1+0.0151566265216292j</v>
      </c>
      <c r="V266" s="72" t="str">
        <f t="shared" si="79"/>
        <v>-33.4584991274231+2.06681270749489j</v>
      </c>
      <c r="W266" s="72" t="str">
        <f t="shared" si="90"/>
        <v>-0.71391078200981-0.0549719491537829j</v>
      </c>
      <c r="X266" s="72"/>
      <c r="Y266" s="72"/>
      <c r="Z266" s="72"/>
      <c r="AA266" s="72" t="str">
        <f t="shared" si="80"/>
        <v>1.9999999996-0.290302067822609j</v>
      </c>
      <c r="AB266" s="72">
        <f t="shared" si="81"/>
        <v>6.1111500678817681</v>
      </c>
      <c r="AC266" s="72">
        <f t="shared" si="82"/>
        <v>-8.2588624588699222</v>
      </c>
      <c r="AD266" s="72"/>
      <c r="AE266" s="72" t="str">
        <f t="shared" si="83"/>
        <v>62499.9999999999-0.00269116237955063j</v>
      </c>
      <c r="AF266" s="72" t="str">
        <f t="shared" si="84"/>
        <v>0.242424242424242+7.90791516488708E-09j</v>
      </c>
      <c r="AG266" s="72">
        <f t="shared" si="91"/>
        <v>-12.308479057718888</v>
      </c>
      <c r="AH266" s="72">
        <f t="shared" si="92"/>
        <v>1.8689969252440645E-6</v>
      </c>
      <c r="AI266" s="72"/>
      <c r="AJ266" s="72"/>
      <c r="AK266" s="72"/>
      <c r="AL266" s="72" t="str">
        <f t="shared" si="85"/>
        <v>-0.513306620077476-0.603994215063544j</v>
      </c>
      <c r="AM266" s="72">
        <f t="shared" si="93"/>
        <v>-2.018379875814273</v>
      </c>
      <c r="AN266" s="72">
        <f t="shared" si="94"/>
        <v>-130.35966440423178</v>
      </c>
      <c r="AO266" s="72"/>
      <c r="AP266" s="72"/>
      <c r="AQ266" s="72"/>
      <c r="AR266" s="72" t="str">
        <f t="shared" si="86"/>
        <v>-0.400320828557299+0.0269802531066396j</v>
      </c>
      <c r="AS266" s="72">
        <f t="shared" si="95"/>
        <v>-7.9321539783897057</v>
      </c>
      <c r="AT266" s="72">
        <f t="shared" si="96"/>
        <v>176.14429151886088</v>
      </c>
      <c r="AU266" s="72"/>
      <c r="AV266" s="72"/>
      <c r="AW266" s="72"/>
      <c r="AX266" s="72" t="str">
        <f t="shared" si="97"/>
        <v>-0.350900153117199-0.380036830315021j</v>
      </c>
      <c r="AY266" s="72">
        <f t="shared" si="98"/>
        <v>-5.7258058221240402</v>
      </c>
      <c r="AZ266" s="72">
        <f t="shared" si="99"/>
        <v>-132.71727893125674</v>
      </c>
      <c r="BA266" s="72">
        <f t="shared" si="87"/>
        <v>47.282721068743228</v>
      </c>
      <c r="BB266" s="72">
        <f t="shared" si="100"/>
        <v>5.7258058221240402</v>
      </c>
      <c r="BC266" s="72">
        <f t="shared" si="101"/>
        <v>-47.282721068743228</v>
      </c>
      <c r="BD266" s="72"/>
      <c r="BE266" s="72"/>
      <c r="BF266" s="56"/>
    </row>
    <row r="267" spans="2:58" s="42" customFormat="1" hidden="1" x14ac:dyDescent="0.3">
      <c r="B267" s="55">
        <v>153</v>
      </c>
      <c r="C267" s="72">
        <f t="shared" si="68"/>
        <v>114815.3621496884</v>
      </c>
      <c r="D267" s="72" t="str">
        <f t="shared" si="88"/>
        <v>721406.196497425j</v>
      </c>
      <c r="E267" s="72">
        <f t="shared" si="69"/>
        <v>0.78907892183097472</v>
      </c>
      <c r="F267" s="72" t="str">
        <f t="shared" si="70"/>
        <v>-0.721406196497425j</v>
      </c>
      <c r="G267" s="72" t="str">
        <f t="shared" si="71"/>
        <v>0.789078921830975-0.721406196497425j</v>
      </c>
      <c r="H267" s="72">
        <f t="shared" si="72"/>
        <v>0.58073755822645479</v>
      </c>
      <c r="I267" s="72">
        <f t="shared" si="73"/>
        <v>-42.43475100375408</v>
      </c>
      <c r="J267" s="72"/>
      <c r="K267" s="72"/>
      <c r="L267" s="72"/>
      <c r="M267" s="72">
        <f t="shared" si="74"/>
        <v>21.81818181818182</v>
      </c>
      <c r="N267" s="72" t="str">
        <f t="shared" si="75"/>
        <v>1+17.4739008915606j</v>
      </c>
      <c r="O267" s="72" t="str">
        <f t="shared" si="76"/>
        <v>-36.7829929650383+2.16421858949227j</v>
      </c>
      <c r="P267" s="72" t="str">
        <f t="shared" si="89"/>
        <v>0.0166222693553519-10.3638323521677j</v>
      </c>
      <c r="Q267" s="72"/>
      <c r="R267" s="72"/>
      <c r="S267" s="72"/>
      <c r="T267" s="72">
        <f t="shared" si="77"/>
        <v>24</v>
      </c>
      <c r="U267" s="72" t="str">
        <f t="shared" si="78"/>
        <v>1+0.0158709363229433j</v>
      </c>
      <c r="V267" s="72" t="str">
        <f t="shared" si="79"/>
        <v>-36.7829929650383+2.16421858949227j</v>
      </c>
      <c r="W267" s="72" t="str">
        <f t="shared" si="90"/>
        <v>-0.649617290692519-0.0485772403029122j</v>
      </c>
      <c r="X267" s="72"/>
      <c r="Y267" s="72"/>
      <c r="Z267" s="72"/>
      <c r="AA267" s="72" t="str">
        <f t="shared" si="80"/>
        <v>1.9999999996-0.277236322604235j</v>
      </c>
      <c r="AB267" s="72">
        <f t="shared" si="81"/>
        <v>6.1032579551566535</v>
      </c>
      <c r="AC267" s="72">
        <f t="shared" si="82"/>
        <v>-7.8919441522798639</v>
      </c>
      <c r="AD267" s="72"/>
      <c r="AE267" s="72" t="str">
        <f t="shared" si="83"/>
        <v>62499.9999999999-0.00281799295506806j</v>
      </c>
      <c r="AF267" s="72" t="str">
        <f t="shared" si="84"/>
        <v>0.242424242424242+8.28060372471791E-09j</v>
      </c>
      <c r="AG267" s="72">
        <f t="shared" si="91"/>
        <v>-12.308479057718888</v>
      </c>
      <c r="AH267" s="72">
        <f t="shared" si="92"/>
        <v>1.9570800366424159E-6</v>
      </c>
      <c r="AI267" s="72"/>
      <c r="AJ267" s="72"/>
      <c r="AK267" s="72"/>
      <c r="AL267" s="72" t="str">
        <f t="shared" si="85"/>
        <v>-0.512176963895899-0.562030039195306j</v>
      </c>
      <c r="AM267" s="72">
        <f t="shared" si="93"/>
        <v>-2.3791965384156599</v>
      </c>
      <c r="AN267" s="72">
        <f t="shared" si="94"/>
        <v>-132.34285593723928</v>
      </c>
      <c r="AO267" s="72"/>
      <c r="AP267" s="72"/>
      <c r="AQ267" s="72"/>
      <c r="AR267" s="72" t="str">
        <f t="shared" si="86"/>
        <v>-0.363976452385234+0.0229978272006821j</v>
      </c>
      <c r="AS267" s="72">
        <f t="shared" si="95"/>
        <v>-8.7612302718880954</v>
      </c>
      <c r="AT267" s="72">
        <f t="shared" si="96"/>
        <v>176.38457631456285</v>
      </c>
      <c r="AU267" s="72"/>
      <c r="AV267" s="72"/>
      <c r="AW267" s="72"/>
      <c r="AX267" s="72" t="str">
        <f t="shared" si="97"/>
        <v>-0.34392323620707-0.349096598809681j</v>
      </c>
      <c r="AY267" s="72">
        <f t="shared" si="98"/>
        <v>-6.1951446544679847</v>
      </c>
      <c r="AZ267" s="72">
        <f t="shared" si="99"/>
        <v>-134.5722974692475</v>
      </c>
      <c r="BA267" s="72">
        <f t="shared" si="87"/>
        <v>45.427702530752498</v>
      </c>
      <c r="BB267" s="72">
        <f t="shared" si="100"/>
        <v>6.1951446544679847</v>
      </c>
      <c r="BC267" s="72">
        <f t="shared" si="101"/>
        <v>-45.427702530752498</v>
      </c>
      <c r="BD267" s="72"/>
      <c r="BE267" s="72"/>
      <c r="BF267" s="56"/>
    </row>
    <row r="268" spans="2:58" s="42" customFormat="1" hidden="1" x14ac:dyDescent="0.3">
      <c r="B268" s="55">
        <v>154</v>
      </c>
      <c r="C268" s="72">
        <f t="shared" si="68"/>
        <v>120226.44346174138</v>
      </c>
      <c r="D268" s="72" t="str">
        <f t="shared" si="88"/>
        <v>755405.023093271j</v>
      </c>
      <c r="E268" s="72">
        <f t="shared" si="69"/>
        <v>0.76872963668065109</v>
      </c>
      <c r="F268" s="72" t="str">
        <f t="shared" si="70"/>
        <v>-0.755405023093271j</v>
      </c>
      <c r="G268" s="72" t="str">
        <f t="shared" si="71"/>
        <v>0.768729636680651-0.755405023093271j</v>
      </c>
      <c r="H268" s="72">
        <f t="shared" si="72"/>
        <v>0.65049874740046798</v>
      </c>
      <c r="I268" s="72">
        <f t="shared" si="73"/>
        <v>-44.499109433512196</v>
      </c>
      <c r="J268" s="72"/>
      <c r="K268" s="72"/>
      <c r="L268" s="72"/>
      <c r="M268" s="72">
        <f t="shared" si="74"/>
        <v>21.81818181818182</v>
      </c>
      <c r="N268" s="72" t="str">
        <f t="shared" si="75"/>
        <v>1+18.2974204693652j</v>
      </c>
      <c r="O268" s="72" t="str">
        <f t="shared" si="76"/>
        <v>-40.428227971196+2.26621506927981j</v>
      </c>
      <c r="P268" s="72" t="str">
        <f t="shared" si="89"/>
        <v>0.0138083749262124-9.8739216109447j</v>
      </c>
      <c r="Q268" s="72"/>
      <c r="R268" s="72"/>
      <c r="S268" s="72"/>
      <c r="T268" s="72">
        <f t="shared" si="77"/>
        <v>24</v>
      </c>
      <c r="U268" s="72" t="str">
        <f t="shared" si="78"/>
        <v>1+0.016618910508052j</v>
      </c>
      <c r="V268" s="72" t="str">
        <f t="shared" si="79"/>
        <v>-40.428227971196+2.26621506927981j</v>
      </c>
      <c r="W268" s="72" t="str">
        <f t="shared" si="90"/>
        <v>-0.591233822606126-0.0430074959429323j</v>
      </c>
      <c r="X268" s="72"/>
      <c r="Y268" s="72"/>
      <c r="Z268" s="72"/>
      <c r="AA268" s="72" t="str">
        <f t="shared" si="80"/>
        <v>1.9999999996-0.264758632795825j</v>
      </c>
      <c r="AB268" s="72">
        <f t="shared" si="81"/>
        <v>6.0960477369833841</v>
      </c>
      <c r="AC268" s="72">
        <f t="shared" si="82"/>
        <v>-7.5409303085604193</v>
      </c>
      <c r="AD268" s="72"/>
      <c r="AE268" s="72" t="str">
        <f t="shared" si="83"/>
        <v>62499.9999999998-0.00295080087145808j</v>
      </c>
      <c r="AF268" s="72" t="str">
        <f t="shared" si="84"/>
        <v>0.242424242424243+8.67085655524875E-09j</v>
      </c>
      <c r="AG268" s="72">
        <f t="shared" si="91"/>
        <v>-12.308479057718849</v>
      </c>
      <c r="AH268" s="72">
        <f t="shared" si="92"/>
        <v>2.0493143771887693E-6</v>
      </c>
      <c r="AI268" s="72"/>
      <c r="AJ268" s="72"/>
      <c r="AK268" s="72"/>
      <c r="AL268" s="72" t="str">
        <f t="shared" si="85"/>
        <v>-0.511132387055958-0.521605386439718j</v>
      </c>
      <c r="AM268" s="72">
        <f t="shared" si="93"/>
        <v>-2.7300521092046588</v>
      </c>
      <c r="AN268" s="72">
        <f t="shared" si="94"/>
        <v>-134.41898310472232</v>
      </c>
      <c r="AO268" s="72"/>
      <c r="AP268" s="72"/>
      <c r="AQ268" s="72"/>
      <c r="AR268" s="72" t="str">
        <f t="shared" si="86"/>
        <v>-0.331023224785254+0.0195530575542819j</v>
      </c>
      <c r="AS268" s="72">
        <f t="shared" si="95"/>
        <v>-9.5877041353868719</v>
      </c>
      <c r="AT268" s="72">
        <f t="shared" si="96"/>
        <v>176.61955005164256</v>
      </c>
      <c r="AU268" s="72"/>
      <c r="AV268" s="72"/>
      <c r="AW268" s="72"/>
      <c r="AX268" s="72" t="str">
        <f t="shared" si="97"/>
        <v>-0.336602866562868-0.31914736547258j</v>
      </c>
      <c r="AY268" s="72">
        <f t="shared" si="98"/>
        <v>-6.672454672000713</v>
      </c>
      <c r="AZ268" s="72">
        <f t="shared" si="99"/>
        <v>-136.52480376017689</v>
      </c>
      <c r="BA268" s="72">
        <f t="shared" si="87"/>
        <v>43.47519623982312</v>
      </c>
      <c r="BB268" s="72">
        <f t="shared" si="100"/>
        <v>6.672454672000713</v>
      </c>
      <c r="BC268" s="72">
        <f t="shared" si="101"/>
        <v>-43.47519623982312</v>
      </c>
      <c r="BD268" s="72"/>
      <c r="BE268" s="72"/>
      <c r="BF268" s="56"/>
    </row>
    <row r="269" spans="2:58" s="42" customFormat="1" hidden="1" x14ac:dyDescent="0.3">
      <c r="B269" s="55">
        <v>155</v>
      </c>
      <c r="C269" s="72">
        <f t="shared" si="68"/>
        <v>125892.5411794168</v>
      </c>
      <c r="D269" s="72" t="str">
        <f t="shared" si="88"/>
        <v>791006.165022013j</v>
      </c>
      <c r="E269" s="72">
        <f t="shared" si="69"/>
        <v>0.7464170892062213</v>
      </c>
      <c r="F269" s="72" t="str">
        <f t="shared" si="70"/>
        <v>-0.791006165022013j</v>
      </c>
      <c r="G269" s="72" t="str">
        <f t="shared" si="71"/>
        <v>0.746417089206221-0.791006165022013j</v>
      </c>
      <c r="H269" s="72">
        <f t="shared" si="72"/>
        <v>0.72922046100503179</v>
      </c>
      <c r="I269" s="72">
        <f t="shared" si="73"/>
        <v>-46.661253596068761</v>
      </c>
      <c r="J269" s="72"/>
      <c r="K269" s="72"/>
      <c r="L269" s="72"/>
      <c r="M269" s="72">
        <f t="shared" si="74"/>
        <v>21.81818181818182</v>
      </c>
      <c r="N269" s="72" t="str">
        <f t="shared" si="75"/>
        <v>1+19.1597513291632j</v>
      </c>
      <c r="O269" s="72" t="str">
        <f t="shared" si="76"/>
        <v>-44.4251486752656+2.37301849506604j</v>
      </c>
      <c r="P269" s="72" t="str">
        <f t="shared" si="89"/>
        <v>0.0114788242420004-9.40916825476682j</v>
      </c>
      <c r="Q269" s="72"/>
      <c r="R269" s="72"/>
      <c r="S269" s="72"/>
      <c r="T269" s="72">
        <f t="shared" si="77"/>
        <v>24</v>
      </c>
      <c r="U269" s="72" t="str">
        <f t="shared" si="78"/>
        <v>1+0.0174021356304843j</v>
      </c>
      <c r="V269" s="72" t="str">
        <f t="shared" si="79"/>
        <v>-44.4251486752656+2.37301849506604j</v>
      </c>
      <c r="W269" s="72" t="str">
        <f t="shared" si="90"/>
        <v>-0.53819674179738-0.0381496095778896j</v>
      </c>
      <c r="X269" s="72"/>
      <c r="Y269" s="72"/>
      <c r="Z269" s="72"/>
      <c r="AA269" s="72" t="str">
        <f t="shared" si="80"/>
        <v>1.9999999996-0.252842531544386j</v>
      </c>
      <c r="AB269" s="72">
        <f t="shared" si="81"/>
        <v>6.0894614865845584</v>
      </c>
      <c r="AC269" s="72">
        <f t="shared" si="82"/>
        <v>-7.2051819971840221</v>
      </c>
      <c r="AD269" s="72"/>
      <c r="AE269" s="72" t="str">
        <f t="shared" si="83"/>
        <v>62499.9999999998-0.00308986783211723j</v>
      </c>
      <c r="AF269" s="72" t="str">
        <f t="shared" si="84"/>
        <v>0.242424242424243+9.07950143505525E-09j</v>
      </c>
      <c r="AG269" s="72">
        <f t="shared" si="91"/>
        <v>-12.308479057718849</v>
      </c>
      <c r="AH269" s="72">
        <f t="shared" si="92"/>
        <v>2.1458955882855091E-6</v>
      </c>
      <c r="AI269" s="72"/>
      <c r="AJ269" s="72"/>
      <c r="AK269" s="72"/>
      <c r="AL269" s="72" t="str">
        <f t="shared" si="85"/>
        <v>-0.510168002070349-0.482587730865397j</v>
      </c>
      <c r="AM269" s="72">
        <f t="shared" si="93"/>
        <v>-3.0701012330687369</v>
      </c>
      <c r="AN269" s="72">
        <f t="shared" si="94"/>
        <v>-136.59135497817277</v>
      </c>
      <c r="AO269" s="72"/>
      <c r="AP269" s="72"/>
      <c r="AQ269" s="72"/>
      <c r="AR269" s="72" t="str">
        <f t="shared" si="86"/>
        <v>-0.301129086810784+0.016575298989978j</v>
      </c>
      <c r="AS269" s="72">
        <f t="shared" si="95"/>
        <v>-10.411807394802786</v>
      </c>
      <c r="AT269" s="72">
        <f t="shared" si="96"/>
        <v>176.84940006812852</v>
      </c>
      <c r="AU269" s="72"/>
      <c r="AV269" s="72"/>
      <c r="AW269" s="72"/>
      <c r="AX269" s="72" t="str">
        <f t="shared" si="97"/>
        <v>-0.32887700362975-0.290174403726739j</v>
      </c>
      <c r="AY269" s="72">
        <f t="shared" si="98"/>
        <v>-7.1588236860855332</v>
      </c>
      <c r="AZ269" s="72">
        <f t="shared" si="99"/>
        <v>-138.57743027878644</v>
      </c>
      <c r="BA269" s="72">
        <f t="shared" si="87"/>
        <v>41.422569721213563</v>
      </c>
      <c r="BB269" s="72">
        <f t="shared" si="100"/>
        <v>7.1588236860855332</v>
      </c>
      <c r="BC269" s="72">
        <f t="shared" si="101"/>
        <v>-41.422569721213563</v>
      </c>
      <c r="BD269" s="72"/>
      <c r="BE269" s="72"/>
      <c r="BF269" s="56"/>
    </row>
    <row r="270" spans="2:58" s="42" customFormat="1" hidden="1" x14ac:dyDescent="0.3">
      <c r="B270" s="55">
        <v>156</v>
      </c>
      <c r="C270" s="72">
        <f t="shared" si="68"/>
        <v>131825.6738556409</v>
      </c>
      <c r="D270" s="72" t="str">
        <f t="shared" si="88"/>
        <v>828285.137078811j</v>
      </c>
      <c r="E270" s="72">
        <f t="shared" si="69"/>
        <v>0.72195186740009898</v>
      </c>
      <c r="F270" s="72" t="str">
        <f t="shared" si="70"/>
        <v>-0.828285137078811j</v>
      </c>
      <c r="G270" s="72" t="str">
        <f t="shared" si="71"/>
        <v>0.721951867400099-0.828285137078811j</v>
      </c>
      <c r="H270" s="72">
        <f t="shared" si="72"/>
        <v>0.81804684753913359</v>
      </c>
      <c r="I270" s="72">
        <f t="shared" si="73"/>
        <v>-48.923864437675455</v>
      </c>
      <c r="J270" s="72"/>
      <c r="K270" s="72"/>
      <c r="L270" s="72"/>
      <c r="M270" s="72">
        <f t="shared" si="74"/>
        <v>21.81818181818182</v>
      </c>
      <c r="N270" s="72" t="str">
        <f t="shared" si="75"/>
        <v>1+20.062722590323j</v>
      </c>
      <c r="O270" s="72" t="str">
        <f t="shared" si="76"/>
        <v>-48.8076850789913+2.48485541123643j</v>
      </c>
      <c r="P270" s="72" t="str">
        <f t="shared" si="89"/>
        <v>0.00954883628984509-8.96802216817883j</v>
      </c>
      <c r="Q270" s="72"/>
      <c r="R270" s="72"/>
      <c r="S270" s="72"/>
      <c r="T270" s="72">
        <f t="shared" si="77"/>
        <v>24</v>
      </c>
      <c r="U270" s="72" t="str">
        <f t="shared" si="78"/>
        <v>1+0.0182222730157338j</v>
      </c>
      <c r="V270" s="72" t="str">
        <f t="shared" si="79"/>
        <v>-48.8076850789913+2.48485541123643j</v>
      </c>
      <c r="W270" s="72" t="str">
        <f t="shared" si="90"/>
        <v>-0.489999606620482-0.0339068063505552j</v>
      </c>
      <c r="X270" s="72"/>
      <c r="Y270" s="72"/>
      <c r="Z270" s="72"/>
      <c r="AA270" s="72" t="str">
        <f t="shared" si="80"/>
        <v>1.9999999996-0.24146274320154j</v>
      </c>
      <c r="AB270" s="72">
        <f t="shared" si="81"/>
        <v>6.0834460336948739</v>
      </c>
      <c r="AC270" s="72">
        <f t="shared" si="82"/>
        <v>-6.8840794801519252</v>
      </c>
      <c r="AD270" s="72"/>
      <c r="AE270" s="72" t="str">
        <f t="shared" si="83"/>
        <v>62499.9999999998-0.0032354888167141j</v>
      </c>
      <c r="AF270" s="72" t="str">
        <f t="shared" si="84"/>
        <v>0.242424242424243+9.50740515471548E-09j</v>
      </c>
      <c r="AG270" s="72">
        <f t="shared" si="91"/>
        <v>-12.308479057718847</v>
      </c>
      <c r="AH270" s="72">
        <f t="shared" si="92"/>
        <v>2.24702853163024E-6</v>
      </c>
      <c r="AI270" s="72"/>
      <c r="AJ270" s="72"/>
      <c r="AK270" s="72"/>
      <c r="AL270" s="72" t="str">
        <f t="shared" si="85"/>
        <v>-0.509278866652122-0.444853980149654j</v>
      </c>
      <c r="AM270" s="72">
        <f t="shared" si="93"/>
        <v>-3.3983676170611723</v>
      </c>
      <c r="AN270" s="72">
        <f t="shared" si="94"/>
        <v>-138.86285791899689</v>
      </c>
      <c r="AO270" s="72"/>
      <c r="AP270" s="72"/>
      <c r="AQ270" s="72"/>
      <c r="AR270" s="72" t="str">
        <f t="shared" si="86"/>
        <v>-0.273997150797784+0.0140031039188093j</v>
      </c>
      <c r="AS270" s="72">
        <f t="shared" si="95"/>
        <v>-11.233750515618897</v>
      </c>
      <c r="AT270" s="72">
        <f t="shared" si="96"/>
        <v>177.07434431519178</v>
      </c>
      <c r="AU270" s="72"/>
      <c r="AV270" s="72"/>
      <c r="AW270" s="72"/>
      <c r="AX270" s="72" t="str">
        <f t="shared" si="97"/>
        <v>-0.320685646489707-0.2621757522878j</v>
      </c>
      <c r="AY270" s="72">
        <f t="shared" si="98"/>
        <v>-7.6554495728957068</v>
      </c>
      <c r="AZ270" s="72">
        <f t="shared" si="99"/>
        <v>-140.7323697776072</v>
      </c>
      <c r="BA270" s="72">
        <f t="shared" si="87"/>
        <v>39.267630222392803</v>
      </c>
      <c r="BB270" s="72">
        <f t="shared" si="100"/>
        <v>7.6554495728957068</v>
      </c>
      <c r="BC270" s="72">
        <f t="shared" si="101"/>
        <v>-39.267630222392803</v>
      </c>
      <c r="BD270" s="72"/>
      <c r="BE270" s="72"/>
      <c r="BF270" s="56"/>
    </row>
    <row r="271" spans="2:58" s="42" customFormat="1" hidden="1" x14ac:dyDescent="0.3">
      <c r="B271" s="55">
        <v>157</v>
      </c>
      <c r="C271" s="72">
        <f t="shared" si="68"/>
        <v>138038.42646028864</v>
      </c>
      <c r="D271" s="72" t="str">
        <f t="shared" si="88"/>
        <v>867321.012961475j</v>
      </c>
      <c r="E271" s="72">
        <f t="shared" si="69"/>
        <v>0.69512628512588004</v>
      </c>
      <c r="F271" s="72" t="str">
        <f t="shared" si="70"/>
        <v>-0.867321012961475j</v>
      </c>
      <c r="G271" s="72" t="str">
        <f t="shared" si="71"/>
        <v>0.69512628512588-0.867321012961475j</v>
      </c>
      <c r="H271" s="72">
        <f t="shared" si="72"/>
        <v>0.91823870188921297</v>
      </c>
      <c r="I271" s="72">
        <f t="shared" si="73"/>
        <v>-51.289092687180535</v>
      </c>
      <c r="J271" s="72"/>
      <c r="K271" s="72"/>
      <c r="L271" s="72"/>
      <c r="M271" s="72">
        <f t="shared" si="74"/>
        <v>21.81818181818182</v>
      </c>
      <c r="N271" s="72" t="str">
        <f t="shared" si="75"/>
        <v>1+21.0082495759528j</v>
      </c>
      <c r="O271" s="72" t="str">
        <f t="shared" si="76"/>
        <v>-53.6130406894801+2.60196303888442j</v>
      </c>
      <c r="P271" s="72" t="str">
        <f t="shared" si="89"/>
        <v>0.00794876623033636-8.54906046438583j</v>
      </c>
      <c r="Q271" s="72"/>
      <c r="R271" s="72"/>
      <c r="S271" s="72"/>
      <c r="T271" s="72">
        <f t="shared" si="77"/>
        <v>24</v>
      </c>
      <c r="U271" s="72" t="str">
        <f t="shared" si="78"/>
        <v>1+0.0190810622851524j</v>
      </c>
      <c r="V271" s="72" t="str">
        <f t="shared" si="79"/>
        <v>-53.6130406894801+2.60196303888442j</v>
      </c>
      <c r="W271" s="72" t="str">
        <f t="shared" si="90"/>
        <v>-0.446186794191036-0.030196142970953j</v>
      </c>
      <c r="X271" s="72"/>
      <c r="Y271" s="72"/>
      <c r="Z271" s="72"/>
      <c r="AA271" s="72" t="str">
        <f t="shared" si="80"/>
        <v>1.9999999996-0.230595129710499j</v>
      </c>
      <c r="AB271" s="72">
        <f t="shared" si="81"/>
        <v>6.0779526013538039</v>
      </c>
      <c r="AC271" s="72">
        <f t="shared" si="82"/>
        <v>-6.5770225106450599</v>
      </c>
      <c r="AD271" s="72"/>
      <c r="AE271" s="72" t="str">
        <f t="shared" si="83"/>
        <v>62499.9999999998-0.00338797270688075j</v>
      </c>
      <c r="AF271" s="72" t="str">
        <f t="shared" si="84"/>
        <v>0.242424242424243+9.95547535538883E-09j</v>
      </c>
      <c r="AG271" s="72">
        <f t="shared" si="91"/>
        <v>-12.308479057718847</v>
      </c>
      <c r="AH271" s="72">
        <f t="shared" si="92"/>
        <v>2.3529277237549116E-6</v>
      </c>
      <c r="AI271" s="72"/>
      <c r="AJ271" s="72"/>
      <c r="AK271" s="72"/>
      <c r="AL271" s="72" t="str">
        <f t="shared" si="85"/>
        <v>-0.508460082204868-0.408289294359144j</v>
      </c>
      <c r="AM271" s="72">
        <f t="shared" si="93"/>
        <v>-3.7137426205229307</v>
      </c>
      <c r="AN271" s="72">
        <f t="shared" si="94"/>
        <v>-141.23582009330988</v>
      </c>
      <c r="AO271" s="72"/>
      <c r="AP271" s="72"/>
      <c r="AQ271" s="72"/>
      <c r="AR271" s="72" t="str">
        <f t="shared" si="86"/>
        <v>-0.249361532184947+0.0117830313998981j</v>
      </c>
      <c r="AS271" s="72">
        <f t="shared" si="95"/>
        <v>-12.053724608207347</v>
      </c>
      <c r="AT271" s="72">
        <f t="shared" si="96"/>
        <v>177.29462615466105</v>
      </c>
      <c r="AU271" s="72"/>
      <c r="AV271" s="72"/>
      <c r="AW271" s="72"/>
      <c r="AX271" s="72" t="str">
        <f t="shared" si="97"/>
        <v>-0.311972573254842-0.235163058398657j</v>
      </c>
      <c r="AY271" s="72">
        <f t="shared" si="98"/>
        <v>-8.1636422021960691</v>
      </c>
      <c r="AZ271" s="72">
        <f t="shared" si="99"/>
        <v>-142.9912316770901</v>
      </c>
      <c r="BA271" s="72">
        <f t="shared" si="87"/>
        <v>37.008768322909887</v>
      </c>
      <c r="BB271" s="72">
        <f t="shared" si="100"/>
        <v>8.1636422021960691</v>
      </c>
      <c r="BC271" s="72">
        <f t="shared" si="101"/>
        <v>-37.008768322909887</v>
      </c>
      <c r="BD271" s="72"/>
      <c r="BE271" s="72"/>
      <c r="BF271" s="56"/>
    </row>
    <row r="272" spans="2:58" s="42" customFormat="1" hidden="1" x14ac:dyDescent="0.3">
      <c r="B272" s="55">
        <v>158</v>
      </c>
      <c r="C272" s="72">
        <f t="shared" si="68"/>
        <v>144543.9770745929</v>
      </c>
      <c r="D272" s="72" t="str">
        <f t="shared" si="88"/>
        <v>908196.592996385j</v>
      </c>
      <c r="E272" s="72">
        <f t="shared" si="69"/>
        <v>0.66571261906335322</v>
      </c>
      <c r="F272" s="72" t="str">
        <f t="shared" si="70"/>
        <v>-0.908196592996385j</v>
      </c>
      <c r="G272" s="72" t="str">
        <f t="shared" si="71"/>
        <v>0.665712619063353-0.908196592996385j</v>
      </c>
      <c r="H272" s="72">
        <f t="shared" si="72"/>
        <v>1.0311731589971735</v>
      </c>
      <c r="I272" s="72">
        <f t="shared" si="73"/>
        <v>-53.758398498363043</v>
      </c>
      <c r="J272" s="72"/>
      <c r="K272" s="72"/>
      <c r="L272" s="72"/>
      <c r="M272" s="72">
        <f t="shared" si="74"/>
        <v>21.81818181818182</v>
      </c>
      <c r="N272" s="72" t="str">
        <f t="shared" si="75"/>
        <v>1+21.9983378755584j</v>
      </c>
      <c r="O272" s="72" t="str">
        <f t="shared" si="76"/>
        <v>-58.8820083410955+2.72458977898915j</v>
      </c>
      <c r="P272" s="72" t="str">
        <f t="shared" si="89"/>
        <v>0.00662133529298112-8.15097359220504j</v>
      </c>
      <c r="Q272" s="72"/>
      <c r="R272" s="72"/>
      <c r="S272" s="72"/>
      <c r="T272" s="72">
        <f t="shared" si="77"/>
        <v>24</v>
      </c>
      <c r="U272" s="72" t="str">
        <f t="shared" si="78"/>
        <v>1+0.0199803250459205j</v>
      </c>
      <c r="V272" s="72" t="str">
        <f t="shared" si="79"/>
        <v>-58.8820083410955+2.72458977898915j</v>
      </c>
      <c r="W272" s="72" t="str">
        <f t="shared" si="90"/>
        <v>-0.406347927642674-0.0269464180345114j</v>
      </c>
      <c r="X272" s="72"/>
      <c r="Y272" s="72"/>
      <c r="Z272" s="72"/>
      <c r="AA272" s="72" t="str">
        <f t="shared" si="80"/>
        <v>1.9999999996-0.220216639406j</v>
      </c>
      <c r="AB272" s="72">
        <f t="shared" si="81"/>
        <v>6.0729364658113667</v>
      </c>
      <c r="AC272" s="72">
        <f t="shared" si="82"/>
        <v>-6.2834304824780283</v>
      </c>
      <c r="AD272" s="72"/>
      <c r="AE272" s="72" t="str">
        <f t="shared" si="83"/>
        <v>62499.9999999998-0.00354764294139211j</v>
      </c>
      <c r="AF272" s="72" t="str">
        <f t="shared" si="84"/>
        <v>0.242424242424243+1.04246624540448E-08j</v>
      </c>
      <c r="AG272" s="72">
        <f t="shared" si="91"/>
        <v>-12.308479057718847</v>
      </c>
      <c r="AH272" s="72">
        <f t="shared" si="92"/>
        <v>2.4638177910441841E-6</v>
      </c>
      <c r="AI272" s="72"/>
      <c r="AJ272" s="72"/>
      <c r="AK272" s="72"/>
      <c r="AL272" s="72" t="str">
        <f t="shared" si="85"/>
        <v>-0.507706864778989-0.372786059902916j</v>
      </c>
      <c r="AM272" s="72">
        <f t="shared" si="93"/>
        <v>-4.0149871040077985</v>
      </c>
      <c r="AN272" s="72">
        <f t="shared" si="94"/>
        <v>-143.71185504201534</v>
      </c>
      <c r="AO272" s="72"/>
      <c r="AP272" s="72"/>
      <c r="AQ272" s="72"/>
      <c r="AR272" s="72" t="str">
        <f t="shared" si="86"/>
        <v>-0.226983746740415+0.00986860877933243j</v>
      </c>
      <c r="AS272" s="72">
        <f t="shared" si="95"/>
        <v>-12.871903229501797</v>
      </c>
      <c r="AT272" s="72">
        <f t="shared" si="96"/>
        <v>177.51051000774484</v>
      </c>
      <c r="AU272" s="72"/>
      <c r="AV272" s="72"/>
      <c r="AW272" s="72"/>
      <c r="AX272" s="72" t="str">
        <f t="shared" si="97"/>
        <v>-0.302687563104518-0.20916215946377j</v>
      </c>
      <c r="AY272" s="72">
        <f t="shared" si="98"/>
        <v>-8.6848215945242373</v>
      </c>
      <c r="AZ272" s="72">
        <f t="shared" si="99"/>
        <v>-145.35487952592212</v>
      </c>
      <c r="BA272" s="72">
        <f t="shared" si="87"/>
        <v>34.645120474077878</v>
      </c>
      <c r="BB272" s="72">
        <f t="shared" si="100"/>
        <v>8.6848215945242373</v>
      </c>
      <c r="BC272" s="72">
        <f t="shared" si="101"/>
        <v>-34.645120474077878</v>
      </c>
      <c r="BD272" s="72"/>
      <c r="BE272" s="72"/>
      <c r="BF272" s="56"/>
    </row>
    <row r="273" spans="2:58" s="42" customFormat="1" hidden="1" x14ac:dyDescent="0.3">
      <c r="B273" s="55">
        <v>159</v>
      </c>
      <c r="C273" s="72">
        <f t="shared" si="68"/>
        <v>151356.12484362093</v>
      </c>
      <c r="D273" s="72" t="str">
        <f t="shared" si="88"/>
        <v>950998.579769078j</v>
      </c>
      <c r="E273" s="72">
        <f t="shared" si="69"/>
        <v>0.63346117555715598</v>
      </c>
      <c r="F273" s="72" t="str">
        <f t="shared" si="70"/>
        <v>-0.950998579769078j</v>
      </c>
      <c r="G273" s="72" t="str">
        <f t="shared" si="71"/>
        <v>0.633461175557156-0.950998579769078j</v>
      </c>
      <c r="H273" s="72">
        <f t="shared" si="72"/>
        <v>1.1583387782225865</v>
      </c>
      <c r="I273" s="72">
        <f t="shared" si="73"/>
        <v>-56.332373295946311</v>
      </c>
      <c r="J273" s="72"/>
      <c r="K273" s="72"/>
      <c r="L273" s="72"/>
      <c r="M273" s="72">
        <f t="shared" si="74"/>
        <v>21.81818181818182</v>
      </c>
      <c r="N273" s="72" t="str">
        <f t="shared" si="75"/>
        <v>1+23.0350875991666j</v>
      </c>
      <c r="O273" s="72" t="str">
        <f t="shared" si="76"/>
        <v>-64.6593164872755+2.85299573930723j</v>
      </c>
      <c r="P273" s="72" t="str">
        <f t="shared" si="89"/>
        <v>0.00551938377868617-7.77255328328223j</v>
      </c>
      <c r="Q273" s="72"/>
      <c r="R273" s="72"/>
      <c r="S273" s="72"/>
      <c r="T273" s="72">
        <f t="shared" si="77"/>
        <v>24</v>
      </c>
      <c r="U273" s="72" t="str">
        <f t="shared" si="78"/>
        <v>1+0.0209219687549197j</v>
      </c>
      <c r="V273" s="72" t="str">
        <f t="shared" si="79"/>
        <v>-64.6593164872755+2.85299573930723j</v>
      </c>
      <c r="W273" s="72" t="str">
        <f t="shared" si="90"/>
        <v>-0.370112990934384-0.0240964198349165j</v>
      </c>
      <c r="X273" s="72"/>
      <c r="Y273" s="72"/>
      <c r="Z273" s="72"/>
      <c r="AA273" s="72" t="str">
        <f t="shared" si="80"/>
        <v>1.9999999996-0.210305258118641j</v>
      </c>
      <c r="AB273" s="72">
        <f t="shared" si="81"/>
        <v>6.0683566388936629</v>
      </c>
      <c r="AC273" s="72">
        <f t="shared" si="82"/>
        <v>-6.0027424517926304</v>
      </c>
      <c r="AD273" s="72"/>
      <c r="AE273" s="72" t="str">
        <f t="shared" si="83"/>
        <v>62499.9999999998-0.00371483820222295j</v>
      </c>
      <c r="AF273" s="72" t="str">
        <f t="shared" si="84"/>
        <v>0.242424242424243+1.09159616594247E-08j</v>
      </c>
      <c r="AG273" s="72">
        <f t="shared" si="91"/>
        <v>-12.308479057718847</v>
      </c>
      <c r="AH273" s="72">
        <f t="shared" si="92"/>
        <v>2.5799339461980805E-6</v>
      </c>
      <c r="AI273" s="72"/>
      <c r="AJ273" s="72"/>
      <c r="AK273" s="72"/>
      <c r="AL273" s="72" t="str">
        <f t="shared" si="85"/>
        <v>-0.507014594902001-0.338242994582223j</v>
      </c>
      <c r="AM273" s="72">
        <f t="shared" si="93"/>
        <v>-4.30073772364831</v>
      </c>
      <c r="AN273" s="72">
        <f t="shared" si="94"/>
        <v>-146.29168687909583</v>
      </c>
      <c r="AO273" s="72"/>
      <c r="AP273" s="72"/>
      <c r="AQ273" s="72"/>
      <c r="AR273" s="72" t="str">
        <f t="shared" si="86"/>
        <v>-0.2066495854444+0.00821942694177881j</v>
      </c>
      <c r="AS273" s="72">
        <f t="shared" si="95"/>
        <v>-13.68844400355407</v>
      </c>
      <c r="AT273" s="72">
        <f t="shared" si="96"/>
        <v>177.72227772739768</v>
      </c>
      <c r="AU273" s="72"/>
      <c r="AV273" s="72"/>
      <c r="AW273" s="72"/>
      <c r="AX273" s="72" t="str">
        <f t="shared" si="97"/>
        <v>-0.292789095845047-0.184213229598184j</v>
      </c>
      <c r="AY273" s="72">
        <f t="shared" si="98"/>
        <v>-9.2205111544002065</v>
      </c>
      <c r="AZ273" s="72">
        <f t="shared" si="99"/>
        <v>-147.82325280328186</v>
      </c>
      <c r="BA273" s="72">
        <f t="shared" si="87"/>
        <v>32.176747196718132</v>
      </c>
      <c r="BB273" s="72">
        <f t="shared" si="100"/>
        <v>9.2205111544002065</v>
      </c>
      <c r="BC273" s="72">
        <f t="shared" si="101"/>
        <v>-32.176747196718132</v>
      </c>
      <c r="BD273" s="72"/>
      <c r="BE273" s="72"/>
      <c r="BF273" s="56"/>
    </row>
    <row r="274" spans="2:58" s="42" customFormat="1" hidden="1" x14ac:dyDescent="0.3">
      <c r="B274" s="55">
        <v>160</v>
      </c>
      <c r="C274" s="72">
        <f t="shared" si="68"/>
        <v>158489.31924611155</v>
      </c>
      <c r="D274" s="72" t="str">
        <f t="shared" si="88"/>
        <v>995817.762032063j</v>
      </c>
      <c r="E274" s="72">
        <f t="shared" si="69"/>
        <v>0.59809817095846629</v>
      </c>
      <c r="F274" s="72" t="str">
        <f t="shared" si="70"/>
        <v>-0.995817762032063j</v>
      </c>
      <c r="G274" s="72" t="str">
        <f t="shared" si="71"/>
        <v>0.598098170958466-0.995817762032063j</v>
      </c>
      <c r="H274" s="72">
        <f t="shared" si="72"/>
        <v>1.3013247856838785</v>
      </c>
      <c r="I274" s="72">
        <f t="shared" si="73"/>
        <v>-59.010548797139023</v>
      </c>
      <c r="J274" s="72"/>
      <c r="K274" s="72"/>
      <c r="L274" s="72"/>
      <c r="M274" s="72">
        <f t="shared" si="74"/>
        <v>21.81818181818182</v>
      </c>
      <c r="N274" s="72" t="str">
        <f t="shared" si="75"/>
        <v>1+24.1206978319406j</v>
      </c>
      <c r="O274" s="72" t="str">
        <f t="shared" si="76"/>
        <v>-70.9940089019624+2.98745328609619j</v>
      </c>
      <c r="P274" s="72" t="str">
        <f t="shared" si="89"/>
        <v>0.00460404449303446-7.41268206501166j</v>
      </c>
      <c r="Q274" s="72"/>
      <c r="R274" s="72"/>
      <c r="S274" s="72"/>
      <c r="T274" s="72">
        <f t="shared" si="77"/>
        <v>24</v>
      </c>
      <c r="U274" s="72" t="str">
        <f t="shared" si="78"/>
        <v>1+0.0219079907647054j</v>
      </c>
      <c r="V274" s="72" t="str">
        <f t="shared" si="79"/>
        <v>-70.9940089019624+2.98745328609619j</v>
      </c>
      <c r="W274" s="72" t="str">
        <f t="shared" si="90"/>
        <v>-0.337148034582036-0.0215934528261797j</v>
      </c>
      <c r="X274" s="72"/>
      <c r="Y274" s="72"/>
      <c r="Z274" s="72"/>
      <c r="AA274" s="72" t="str">
        <f t="shared" si="80"/>
        <v>1.9999999996-0.200839962479868j</v>
      </c>
      <c r="AB274" s="72">
        <f t="shared" si="81"/>
        <v>6.0641755720250874</v>
      </c>
      <c r="AC274" s="72">
        <f t="shared" si="82"/>
        <v>-5.7344170501007712</v>
      </c>
      <c r="AD274" s="72"/>
      <c r="AE274" s="72" t="str">
        <f t="shared" si="83"/>
        <v>62499.9999999998-0.00388991313293773j</v>
      </c>
      <c r="AF274" s="72" t="str">
        <f t="shared" si="84"/>
        <v>0.242424242424242+1.14304150830126E-08j</v>
      </c>
      <c r="AG274" s="72">
        <f t="shared" si="91"/>
        <v>-12.308479057718882</v>
      </c>
      <c r="AH274" s="72">
        <f t="shared" si="92"/>
        <v>2.7015224871496176E-6</v>
      </c>
      <c r="AI274" s="72"/>
      <c r="AJ274" s="72"/>
      <c r="AK274" s="72"/>
      <c r="AL274" s="72" t="str">
        <f t="shared" si="85"/>
        <v>-0.506378851241326-0.304564363683829j</v>
      </c>
      <c r="AM274" s="72">
        <f t="shared" si="93"/>
        <v>-4.569518923081719</v>
      </c>
      <c r="AN274" s="72">
        <f t="shared" si="94"/>
        <v>-148.97496217924461</v>
      </c>
      <c r="AO274" s="72"/>
      <c r="AP274" s="72"/>
      <c r="AQ274" s="72"/>
      <c r="AR274" s="72" t="str">
        <f t="shared" si="86"/>
        <v>-0.188166394567743+0.00680035236098396j</v>
      </c>
      <c r="AS274" s="72">
        <f t="shared" si="95"/>
        <v>-14.503490080605966</v>
      </c>
      <c r="AT274" s="72">
        <f t="shared" si="96"/>
        <v>177.9302255870885</v>
      </c>
      <c r="AU274" s="72"/>
      <c r="AV274" s="72"/>
      <c r="AW274" s="72"/>
      <c r="AX274" s="72" t="str">
        <f t="shared" si="97"/>
        <v>-0.282247466555512-0.16037029185427j</v>
      </c>
      <c r="AY274" s="72">
        <f t="shared" si="98"/>
        <v>-9.7723248000371612</v>
      </c>
      <c r="AZ274" s="72">
        <f t="shared" si="99"/>
        <v>-150.39517894232648</v>
      </c>
      <c r="BA274" s="72">
        <f t="shared" si="87"/>
        <v>29.604821057673533</v>
      </c>
      <c r="BB274" s="72">
        <f t="shared" si="100"/>
        <v>9.7723248000371612</v>
      </c>
      <c r="BC274" s="72">
        <f t="shared" si="101"/>
        <v>-29.604821057673533</v>
      </c>
      <c r="BD274" s="72"/>
      <c r="BE274" s="72"/>
      <c r="BF274" s="56"/>
    </row>
    <row r="275" spans="2:58" s="42" customFormat="1" hidden="1" x14ac:dyDescent="0.3">
      <c r="B275" s="55">
        <v>161</v>
      </c>
      <c r="C275" s="72">
        <f t="shared" si="68"/>
        <v>165958.69074375625</v>
      </c>
      <c r="D275" s="72" t="str">
        <f t="shared" si="88"/>
        <v>1042749.20727993j</v>
      </c>
      <c r="E275" s="72">
        <f t="shared" si="69"/>
        <v>0.55932340746589337</v>
      </c>
      <c r="F275" s="72" t="str">
        <f t="shared" si="70"/>
        <v>-1.04274920727993j</v>
      </c>
      <c r="G275" s="72" t="str">
        <f t="shared" si="71"/>
        <v>0.559323407465893-1.04274920727993j</v>
      </c>
      <c r="H275" s="72">
        <f t="shared" si="72"/>
        <v>1.4618032885123842</v>
      </c>
      <c r="I275" s="72">
        <f t="shared" si="73"/>
        <v>-61.791201235305543</v>
      </c>
      <c r="J275" s="72"/>
      <c r="K275" s="72"/>
      <c r="L275" s="72"/>
      <c r="M275" s="72">
        <f t="shared" si="74"/>
        <v>21.81818181818182</v>
      </c>
      <c r="N275" s="72" t="str">
        <f t="shared" si="75"/>
        <v>1+25.2574712987345j</v>
      </c>
      <c r="O275" s="72" t="str">
        <f t="shared" si="76"/>
        <v>-77.93986101394+3.12824762183979j</v>
      </c>
      <c r="P275" s="72" t="str">
        <f t="shared" si="89"/>
        <v>0.00384325502738315-7.07032410939683j</v>
      </c>
      <c r="Q275" s="72"/>
      <c r="R275" s="72"/>
      <c r="S275" s="72"/>
      <c r="T275" s="72">
        <f t="shared" si="77"/>
        <v>24</v>
      </c>
      <c r="U275" s="72" t="str">
        <f t="shared" si="78"/>
        <v>1+0.0229404825601585j</v>
      </c>
      <c r="V275" s="72" t="str">
        <f t="shared" si="79"/>
        <v>-77.93986101394+3.12824762183979j</v>
      </c>
      <c r="W275" s="72" t="str">
        <f t="shared" si="90"/>
        <v>-0.307151391001572-0.0193920950105226j</v>
      </c>
      <c r="X275" s="72"/>
      <c r="Y275" s="72"/>
      <c r="Z275" s="72"/>
      <c r="AA275" s="72" t="str">
        <f t="shared" si="80"/>
        <v>1.9999999996-0.191800675328599j</v>
      </c>
      <c r="AB275" s="72">
        <f t="shared" si="81"/>
        <v>6.0603588809966435</v>
      </c>
      <c r="AC275" s="72">
        <f t="shared" si="82"/>
        <v>-5.4779323056425575</v>
      </c>
      <c r="AD275" s="72"/>
      <c r="AE275" s="72" t="str">
        <f t="shared" si="83"/>
        <v>62499.9999999997-0.00407323909093721j</v>
      </c>
      <c r="AF275" s="72" t="str">
        <f t="shared" si="84"/>
        <v>0.242424242424243+1.19691139494942E-08j</v>
      </c>
      <c r="AG275" s="72">
        <f t="shared" si="91"/>
        <v>-12.308479057718845</v>
      </c>
      <c r="AH275" s="72">
        <f t="shared" si="92"/>
        <v>2.8288413194958488E-6</v>
      </c>
      <c r="AI275" s="72"/>
      <c r="AJ275" s="72"/>
      <c r="AK275" s="72"/>
      <c r="AL275" s="72" t="str">
        <f t="shared" si="85"/>
        <v>-0.505795431943205-0.271659290351901j</v>
      </c>
      <c r="AM275" s="72">
        <f t="shared" si="93"/>
        <v>-4.8197618257994881</v>
      </c>
      <c r="AN275" s="72">
        <f t="shared" si="94"/>
        <v>-151.76005665585399</v>
      </c>
      <c r="AO275" s="72"/>
      <c r="AP275" s="72"/>
      <c r="AQ275" s="72"/>
      <c r="AR275" s="72" t="str">
        <f t="shared" si="86"/>
        <v>-0.171360700851722+0.00558084111559043j</v>
      </c>
      <c r="AS275" s="72">
        <f t="shared" si="95"/>
        <v>-15.317171451834049</v>
      </c>
      <c r="AT275" s="72">
        <f t="shared" si="96"/>
        <v>178.13466179554709</v>
      </c>
      <c r="AU275" s="72"/>
      <c r="AV275" s="72"/>
      <c r="AW275" s="72"/>
      <c r="AX275" s="72" t="str">
        <f t="shared" si="97"/>
        <v>-0.271048176088688-0.137699888771605j</v>
      </c>
      <c r="AY275" s="72">
        <f t="shared" si="98"/>
        <v>-10.341946910988408</v>
      </c>
      <c r="AZ275" s="72">
        <f t="shared" si="99"/>
        <v>-153.0681845236345</v>
      </c>
      <c r="BA275" s="72">
        <f t="shared" si="87"/>
        <v>26.931815476365511</v>
      </c>
      <c r="BB275" s="72">
        <f t="shared" si="100"/>
        <v>10.341946910988408</v>
      </c>
      <c r="BC275" s="72">
        <f t="shared" si="101"/>
        <v>-26.931815476365511</v>
      </c>
      <c r="BD275" s="72"/>
      <c r="BE275" s="72"/>
      <c r="BF275" s="56"/>
    </row>
    <row r="276" spans="2:58" s="42" customFormat="1" hidden="1" x14ac:dyDescent="0.3">
      <c r="B276" s="55">
        <v>162</v>
      </c>
      <c r="C276" s="72">
        <f t="shared" si="68"/>
        <v>173780.08287493771</v>
      </c>
      <c r="D276" s="72" t="str">
        <f t="shared" si="88"/>
        <v>1091892.46340026j</v>
      </c>
      <c r="E276" s="72">
        <f t="shared" si="69"/>
        <v>0.51680772473567527</v>
      </c>
      <c r="F276" s="72" t="str">
        <f t="shared" si="70"/>
        <v>-1.09189246340026j</v>
      </c>
      <c r="G276" s="72" t="str">
        <f t="shared" si="71"/>
        <v>0.516807724735675-1.09189246340026j</v>
      </c>
      <c r="H276" s="72">
        <f t="shared" si="72"/>
        <v>1.6415034881289094</v>
      </c>
      <c r="I276" s="72">
        <f t="shared" si="73"/>
        <v>-64.671162211461777</v>
      </c>
      <c r="J276" s="72"/>
      <c r="K276" s="72"/>
      <c r="L276" s="72"/>
      <c r="M276" s="72">
        <f t="shared" si="74"/>
        <v>21.81818181818182</v>
      </c>
      <c r="N276" s="72" t="str">
        <f t="shared" si="75"/>
        <v>1+26.4478192484811j</v>
      </c>
      <c r="O276" s="72" t="str">
        <f t="shared" si="76"/>
        <v>-85.555836408359+3.27567739020078j</v>
      </c>
      <c r="P276" s="72" t="str">
        <f t="shared" si="89"/>
        <v>0.00321054383856794-6.74451722495847j</v>
      </c>
      <c r="Q276" s="72"/>
      <c r="R276" s="72"/>
      <c r="S276" s="72"/>
      <c r="T276" s="72">
        <f t="shared" si="77"/>
        <v>24</v>
      </c>
      <c r="U276" s="72" t="str">
        <f t="shared" si="78"/>
        <v>1+0.0240216341948057j</v>
      </c>
      <c r="V276" s="72" t="str">
        <f t="shared" si="79"/>
        <v>-85.555836408359+3.27567739020078j</v>
      </c>
      <c r="W276" s="72" t="str">
        <f t="shared" si="90"/>
        <v>-0.279850330788269-0.0174531473779477j</v>
      </c>
      <c r="X276" s="72"/>
      <c r="Y276" s="72"/>
      <c r="Z276" s="72"/>
      <c r="AA276" s="72" t="str">
        <f t="shared" si="80"/>
        <v>1.9999999996-0.183168223124866j</v>
      </c>
      <c r="AB276" s="72">
        <f t="shared" si="81"/>
        <v>6.0568750904973161</v>
      </c>
      <c r="AC276" s="72">
        <f t="shared" si="82"/>
        <v>-5.2327853880569712</v>
      </c>
      <c r="AD276" s="72"/>
      <c r="AE276" s="72" t="str">
        <f t="shared" si="83"/>
        <v>62499.9999999997-0.00426520493515724j</v>
      </c>
      <c r="AF276" s="72" t="str">
        <f t="shared" si="84"/>
        <v>0.242424242424243+1.25332009113896E-08j</v>
      </c>
      <c r="AG276" s="72">
        <f t="shared" si="91"/>
        <v>-12.308479057718845</v>
      </c>
      <c r="AH276" s="72">
        <f t="shared" si="92"/>
        <v>2.9621605035500714E-6</v>
      </c>
      <c r="AI276" s="72"/>
      <c r="AJ276" s="72"/>
      <c r="AK276" s="72"/>
      <c r="AL276" s="72" t="str">
        <f t="shared" si="85"/>
        <v>-0.505260366631076-0.239441146172571j</v>
      </c>
      <c r="AM276" s="72">
        <f t="shared" si="93"/>
        <v>-5.0498310153954842</v>
      </c>
      <c r="AN276" s="72">
        <f t="shared" si="94"/>
        <v>-154.64388811728094</v>
      </c>
      <c r="AO276" s="72"/>
      <c r="AP276" s="72"/>
      <c r="AQ276" s="72"/>
      <c r="AR276" s="72" t="str">
        <f t="shared" si="86"/>
        <v>-0.156076131738619+0.00453434183109119j</v>
      </c>
      <c r="AS276" s="72">
        <f t="shared" si="95"/>
        <v>-16.129606134814594</v>
      </c>
      <c r="AT276" s="72">
        <f t="shared" si="96"/>
        <v>178.33590446105529</v>
      </c>
      <c r="AU276" s="72"/>
      <c r="AV276" s="72"/>
      <c r="AW276" s="72"/>
      <c r="AX276" s="72" t="str">
        <f t="shared" si="97"/>
        <v>-0.259195366403227-0.116278725016193j</v>
      </c>
      <c r="AY276" s="72">
        <f t="shared" si="98"/>
        <v>-10.931104292029216</v>
      </c>
      <c r="AZ276" s="72">
        <f t="shared" si="99"/>
        <v>-155.8383178620582</v>
      </c>
      <c r="BA276" s="72">
        <f t="shared" si="87"/>
        <v>24.161682137941792</v>
      </c>
      <c r="BB276" s="72">
        <f t="shared" si="100"/>
        <v>10.931104292029216</v>
      </c>
      <c r="BC276" s="72">
        <f t="shared" si="101"/>
        <v>-24.161682137941792</v>
      </c>
      <c r="BD276" s="72"/>
      <c r="BE276" s="72"/>
      <c r="BF276" s="56"/>
    </row>
    <row r="277" spans="2:58" s="42" customFormat="1" hidden="1" x14ac:dyDescent="0.3">
      <c r="B277" s="55">
        <v>163</v>
      </c>
      <c r="C277" s="72">
        <f t="shared" si="68"/>
        <v>181970.08586099852</v>
      </c>
      <c r="D277" s="72" t="str">
        <f t="shared" si="88"/>
        <v>1143351.76982803j</v>
      </c>
      <c r="E277" s="72">
        <f t="shared" si="69"/>
        <v>0.47019020562785607</v>
      </c>
      <c r="F277" s="72" t="str">
        <f t="shared" si="70"/>
        <v>-1.14335176982803j</v>
      </c>
      <c r="G277" s="72" t="str">
        <f t="shared" si="71"/>
        <v>0.470190205627856-1.14335176982803j</v>
      </c>
      <c r="H277" s="72">
        <f t="shared" si="72"/>
        <v>1.8421773454601134</v>
      </c>
      <c r="I277" s="72">
        <f t="shared" si="73"/>
        <v>-67.645650953515016</v>
      </c>
      <c r="J277" s="72"/>
      <c r="K277" s="72"/>
      <c r="L277" s="72"/>
      <c r="M277" s="72">
        <f t="shared" si="74"/>
        <v>21.81818181818182</v>
      </c>
      <c r="N277" s="72" t="str">
        <f t="shared" si="75"/>
        <v>1+27.6942665687745j</v>
      </c>
      <c r="O277" s="72" t="str">
        <f t="shared" si="76"/>
        <v>-93.9065873707014+3.43005530948409j</v>
      </c>
      <c r="P277" s="72" t="str">
        <f t="shared" si="89"/>
        <v>0.00268403809211321-6.43436582925092j</v>
      </c>
      <c r="Q277" s="72"/>
      <c r="R277" s="72"/>
      <c r="S277" s="72"/>
      <c r="T277" s="72">
        <f t="shared" si="77"/>
        <v>24</v>
      </c>
      <c r="U277" s="72" t="str">
        <f t="shared" si="78"/>
        <v>1+0.0251537389362167j</v>
      </c>
      <c r="V277" s="72" t="str">
        <f t="shared" si="79"/>
        <v>-93.9065873707014+3.43005530948409j</v>
      </c>
      <c r="W277" s="72" t="str">
        <f t="shared" si="90"/>
        <v>-0.25499810172215-0.015742743598527j</v>
      </c>
      <c r="X277" s="72"/>
      <c r="Y277" s="72"/>
      <c r="Z277" s="72"/>
      <c r="AA277" s="72" t="str">
        <f t="shared" si="80"/>
        <v>1.9999999996-0.174924295280173j</v>
      </c>
      <c r="AB277" s="72">
        <f t="shared" si="81"/>
        <v>6.0536953973816887</v>
      </c>
      <c r="AC277" s="72">
        <f t="shared" si="82"/>
        <v>-4.9984922895734352</v>
      </c>
      <c r="AD277" s="72"/>
      <c r="AE277" s="72" t="str">
        <f t="shared" si="83"/>
        <v>62499.9999999997-0.00446621785089071j</v>
      </c>
      <c r="AF277" s="72" t="str">
        <f t="shared" si="84"/>
        <v>0.242424242424243+1.31238724727735E-08j</v>
      </c>
      <c r="AG277" s="72">
        <f t="shared" si="91"/>
        <v>-12.308479057718845</v>
      </c>
      <c r="AH277" s="72">
        <f t="shared" si="92"/>
        <v>3.1017628271760834E-6</v>
      </c>
      <c r="AI277" s="72"/>
      <c r="AJ277" s="72"/>
      <c r="AK277" s="72"/>
      <c r="AL277" s="72" t="str">
        <f t="shared" si="85"/>
        <v>-0.504769921380594-0.207827010128968j</v>
      </c>
      <c r="AM277" s="72">
        <f t="shared" si="93"/>
        <v>-5.2580597634969575</v>
      </c>
      <c r="AN277" s="72">
        <f t="shared" si="94"/>
        <v>-157.62175053350597</v>
      </c>
      <c r="AO277" s="72"/>
      <c r="AP277" s="72"/>
      <c r="AQ277" s="72"/>
      <c r="AR277" s="72" t="str">
        <f t="shared" si="86"/>
        <v>-0.142171588796913+0.0036377761174803j</v>
      </c>
      <c r="AS277" s="72">
        <f t="shared" si="95"/>
        <v>-16.940901242934967</v>
      </c>
      <c r="AT277" s="72">
        <f t="shared" si="96"/>
        <v>178.53427994052481</v>
      </c>
      <c r="AU277" s="72"/>
      <c r="AV277" s="72"/>
      <c r="AW277" s="72"/>
      <c r="AX277" s="72" t="str">
        <f t="shared" si="97"/>
        <v>-0.2467149739658-0.0961901575297639j</v>
      </c>
      <c r="AY277" s="72">
        <f t="shared" si="98"/>
        <v>-11.541529842315439</v>
      </c>
      <c r="AZ277" s="72">
        <f t="shared" si="99"/>
        <v>-158.69999825142617</v>
      </c>
      <c r="BA277" s="72">
        <f t="shared" si="87"/>
        <v>21.300001748573834</v>
      </c>
      <c r="BB277" s="72">
        <f t="shared" si="100"/>
        <v>11.541529842315439</v>
      </c>
      <c r="BC277" s="72">
        <f t="shared" si="101"/>
        <v>-21.300001748573834</v>
      </c>
      <c r="BD277" s="72"/>
      <c r="BE277" s="72"/>
      <c r="BF277" s="56"/>
    </row>
    <row r="278" spans="2:58" s="42" customFormat="1" hidden="1" x14ac:dyDescent="0.3">
      <c r="B278" s="55">
        <v>164</v>
      </c>
      <c r="C278" s="72">
        <f t="shared" si="68"/>
        <v>190546.07179632501</v>
      </c>
      <c r="D278" s="72" t="str">
        <f t="shared" si="88"/>
        <v>1197236.27865146j</v>
      </c>
      <c r="E278" s="72">
        <f t="shared" si="69"/>
        <v>0.41907511236783057</v>
      </c>
      <c r="F278" s="72" t="str">
        <f t="shared" si="70"/>
        <v>-1.19723627865146j</v>
      </c>
      <c r="G278" s="72" t="str">
        <f t="shared" si="71"/>
        <v>0.419075112367831-1.19723627865146j</v>
      </c>
      <c r="H278" s="72">
        <f t="shared" si="72"/>
        <v>2.0655568152784847</v>
      </c>
      <c r="I278" s="72">
        <f t="shared" si="73"/>
        <v>-70.708145485117413</v>
      </c>
      <c r="J278" s="72"/>
      <c r="K278" s="72"/>
      <c r="L278" s="72"/>
      <c r="M278" s="72">
        <f t="shared" si="74"/>
        <v>21.81818181818182</v>
      </c>
      <c r="N278" s="72" t="str">
        <f t="shared" si="75"/>
        <v>1+28.9994571414957j</v>
      </c>
      <c r="O278" s="72" t="str">
        <f t="shared" si="76"/>
        <v>-103.063003722334+3.59170883595438j</v>
      </c>
      <c r="P278" s="72" t="str">
        <f t="shared" si="89"/>
        <v>0.00224565151795193-6.13903476479228j</v>
      </c>
      <c r="Q278" s="72"/>
      <c r="R278" s="72"/>
      <c r="S278" s="72"/>
      <c r="T278" s="72">
        <f t="shared" si="77"/>
        <v>24</v>
      </c>
      <c r="U278" s="72" t="str">
        <f t="shared" si="78"/>
        <v>1+0.0263391981303321j</v>
      </c>
      <c r="V278" s="72" t="str">
        <f t="shared" si="79"/>
        <v>-103.063003722334+3.59170883595438j</v>
      </c>
      <c r="W278" s="72" t="str">
        <f t="shared" si="90"/>
        <v>-0.232371300987258-0.0142315938516381j</v>
      </c>
      <c r="X278" s="72"/>
      <c r="Y278" s="72"/>
      <c r="Z278" s="72"/>
      <c r="AA278" s="72" t="str">
        <f t="shared" si="80"/>
        <v>1.9999999996-0.167051405318276j</v>
      </c>
      <c r="AB278" s="72">
        <f t="shared" si="81"/>
        <v>6.050793451626193</v>
      </c>
      <c r="AC278" s="72">
        <f t="shared" si="82"/>
        <v>-4.7745874543093922</v>
      </c>
      <c r="AD278" s="72"/>
      <c r="AE278" s="72" t="str">
        <f t="shared" si="83"/>
        <v>62499.9999999996-0.00467670421348224j</v>
      </c>
      <c r="AF278" s="72" t="str">
        <f t="shared" si="84"/>
        <v>0.242424242424243+1.37423815272206E-08j</v>
      </c>
      <c r="AG278" s="72">
        <f t="shared" si="91"/>
        <v>-12.308479057718841</v>
      </c>
      <c r="AH278" s="72">
        <f t="shared" si="92"/>
        <v>3.2479444056191725E-6</v>
      </c>
      <c r="AI278" s="72"/>
      <c r="AJ278" s="72"/>
      <c r="AK278" s="72"/>
      <c r="AL278" s="72" t="str">
        <f t="shared" si="85"/>
        <v>-0.504320598470956-0.17673718592302j</v>
      </c>
      <c r="AM278" s="72">
        <f t="shared" si="93"/>
        <v>-5.4427935992908676</v>
      </c>
      <c r="AN278" s="72">
        <f t="shared" si="94"/>
        <v>-160.68718675896156</v>
      </c>
      <c r="AO278" s="72"/>
      <c r="AP278" s="72"/>
      <c r="AQ278" s="72"/>
      <c r="AR278" s="72" t="str">
        <f t="shared" si="86"/>
        <v>-0.129519639197748+0.00287108650318017j</v>
      </c>
      <c r="AS278" s="72">
        <f t="shared" si="95"/>
        <v>-17.751153950418981</v>
      </c>
      <c r="AT278" s="72">
        <f t="shared" si="96"/>
        <v>178.73012151839035</v>
      </c>
      <c r="AU278" s="72"/>
      <c r="AV278" s="72"/>
      <c r="AW278" s="72"/>
      <c r="AX278" s="72" t="str">
        <f t="shared" si="97"/>
        <v>-0.233657193275796-0.0775195180363043j</v>
      </c>
      <c r="AY278" s="72">
        <f t="shared" si="98"/>
        <v>-12.174918336093281</v>
      </c>
      <c r="AZ278" s="72">
        <f t="shared" si="99"/>
        <v>-161.645909321576</v>
      </c>
      <c r="BA278" s="72">
        <f t="shared" si="87"/>
        <v>18.354090678424001</v>
      </c>
      <c r="BB278" s="72">
        <f t="shared" si="100"/>
        <v>12.174918336093281</v>
      </c>
      <c r="BC278" s="72">
        <f t="shared" si="101"/>
        <v>-18.354090678424001</v>
      </c>
      <c r="BD278" s="72"/>
      <c r="BE278" s="72"/>
      <c r="BF278" s="56"/>
    </row>
    <row r="279" spans="2:58" s="42" customFormat="1" hidden="1" x14ac:dyDescent="0.3">
      <c r="B279" s="55">
        <v>165</v>
      </c>
      <c r="C279" s="72">
        <f t="shared" si="68"/>
        <v>199526.23149688821</v>
      </c>
      <c r="D279" s="72" t="str">
        <f t="shared" si="88"/>
        <v>1253660.28613816j</v>
      </c>
      <c r="E279" s="72">
        <f t="shared" si="69"/>
        <v>0.36302852711440492</v>
      </c>
      <c r="F279" s="72" t="str">
        <f t="shared" si="70"/>
        <v>-1.25366028613816j</v>
      </c>
      <c r="G279" s="72" t="str">
        <f t="shared" si="71"/>
        <v>0.363028527114405-1.25366028613816j</v>
      </c>
      <c r="H279" s="72">
        <f t="shared" si="72"/>
        <v>2.3133036565865712</v>
      </c>
      <c r="I279" s="72">
        <f t="shared" si="73"/>
        <v>-73.85031155141219</v>
      </c>
      <c r="J279" s="72"/>
      <c r="K279" s="72"/>
      <c r="L279" s="72"/>
      <c r="M279" s="72">
        <f t="shared" si="74"/>
        <v>21.81818181818182</v>
      </c>
      <c r="N279" s="72" t="str">
        <f t="shared" si="75"/>
        <v>1+30.3661594508385j</v>
      </c>
      <c r="O279" s="72" t="str">
        <f t="shared" si="76"/>
        <v>-113.102814606705+3.76098085841448j</v>
      </c>
      <c r="P279" s="72" t="str">
        <f t="shared" si="89"/>
        <v>0.00188041868474973-5.85774384221505j</v>
      </c>
      <c r="Q279" s="72"/>
      <c r="R279" s="72"/>
      <c r="S279" s="72"/>
      <c r="T279" s="72">
        <f t="shared" si="77"/>
        <v>24</v>
      </c>
      <c r="U279" s="72" t="str">
        <f t="shared" si="78"/>
        <v>1+0.0275805262950395j</v>
      </c>
      <c r="V279" s="72" t="str">
        <f t="shared" si="79"/>
        <v>-113.102814606705+3.76098085841448j</v>
      </c>
      <c r="W279" s="72" t="str">
        <f t="shared" si="90"/>
        <v>-0.211767538346581-0.0128943412620391j</v>
      </c>
      <c r="X279" s="72"/>
      <c r="Y279" s="72"/>
      <c r="Z279" s="72"/>
      <c r="AA279" s="72" t="str">
        <f t="shared" si="80"/>
        <v>1.9999999996-0.159532853784033j</v>
      </c>
      <c r="AB279" s="72">
        <f t="shared" si="81"/>
        <v>6.048145153924251</v>
      </c>
      <c r="AC279" s="72">
        <f t="shared" si="82"/>
        <v>-4.5606233657998319</v>
      </c>
      <c r="AD279" s="72"/>
      <c r="AE279" s="72" t="str">
        <f t="shared" si="83"/>
        <v>62499.9999999996-0.00489711049272716j</v>
      </c>
      <c r="AF279" s="72" t="str">
        <f t="shared" si="84"/>
        <v>0.242424242424243+1.439004001536E-08j</v>
      </c>
      <c r="AG279" s="72">
        <f t="shared" si="91"/>
        <v>-12.30847905771884</v>
      </c>
      <c r="AH279" s="72">
        <f t="shared" si="92"/>
        <v>3.4010153096060428E-6</v>
      </c>
      <c r="AI279" s="72"/>
      <c r="AJ279" s="72"/>
      <c r="AK279" s="72"/>
      <c r="AL279" s="72" t="str">
        <f t="shared" si="85"/>
        <v>-0.503909132309463-0.146094769186009j</v>
      </c>
      <c r="AM279" s="72">
        <f t="shared" si="93"/>
        <v>-5.6024412234405467</v>
      </c>
      <c r="AN279" s="72">
        <f t="shared" si="94"/>
        <v>-163.83191879584712</v>
      </c>
      <c r="AO279" s="72"/>
      <c r="AP279" s="72"/>
      <c r="AQ279" s="72"/>
      <c r="AR279" s="72" t="str">
        <f t="shared" si="86"/>
        <v>-0.118005095621258+0.0022168431314914j</v>
      </c>
      <c r="AS279" s="72">
        <f t="shared" si="95"/>
        <v>-18.560452363266858</v>
      </c>
      <c r="AT279" s="72">
        <f t="shared" si="96"/>
        <v>178.92376836857122</v>
      </c>
      <c r="AU279" s="72"/>
      <c r="AV279" s="72"/>
      <c r="AW279" s="72"/>
      <c r="AX279" s="72" t="str">
        <f t="shared" si="97"/>
        <v>-0.220097800527792-0.0603484082953131j</v>
      </c>
      <c r="AY279" s="72">
        <f t="shared" si="98"/>
        <v>-12.832875634629959</v>
      </c>
      <c r="AZ279" s="72">
        <f t="shared" si="99"/>
        <v>-164.66695456959047</v>
      </c>
      <c r="BA279" s="72">
        <f t="shared" si="87"/>
        <v>15.333045430409518</v>
      </c>
      <c r="BB279" s="72">
        <f t="shared" si="100"/>
        <v>12.832875634629959</v>
      </c>
      <c r="BC279" s="72">
        <f t="shared" si="101"/>
        <v>-15.333045430409518</v>
      </c>
      <c r="BD279" s="72"/>
      <c r="BE279" s="72"/>
      <c r="BF279" s="56"/>
    </row>
    <row r="280" spans="2:58" s="42" customFormat="1" hidden="1" x14ac:dyDescent="0.3">
      <c r="B280" s="55">
        <v>166</v>
      </c>
      <c r="C280" s="72">
        <f t="shared" si="68"/>
        <v>208929.61308540421</v>
      </c>
      <c r="D280" s="72" t="str">
        <f t="shared" si="88"/>
        <v>1312743.47517293j</v>
      </c>
      <c r="E280" s="72">
        <f t="shared" si="69"/>
        <v>0.30157466841573044</v>
      </c>
      <c r="F280" s="72" t="str">
        <f t="shared" si="70"/>
        <v>-1.31274347517293j</v>
      </c>
      <c r="G280" s="72" t="str">
        <f t="shared" si="71"/>
        <v>0.30157466841573-1.31274347517293j</v>
      </c>
      <c r="H280" s="72">
        <f t="shared" si="72"/>
        <v>2.5869538720862959</v>
      </c>
      <c r="I280" s="72">
        <f t="shared" si="73"/>
        <v>-77.062007334751058</v>
      </c>
      <c r="J280" s="72"/>
      <c r="K280" s="72"/>
      <c r="L280" s="72"/>
      <c r="M280" s="72">
        <f t="shared" si="74"/>
        <v>21.81818181818182</v>
      </c>
      <c r="N280" s="72" t="str">
        <f t="shared" si="75"/>
        <v>1+31.7972724556387j</v>
      </c>
      <c r="O280" s="72" t="str">
        <f t="shared" si="76"/>
        <v>-124.111248334821+3.93823042551879j</v>
      </c>
      <c r="P280" s="72" t="str">
        <f t="shared" si="89"/>
        <v>0.0015759485912823-5.5897630119643j</v>
      </c>
      <c r="Q280" s="72"/>
      <c r="R280" s="72"/>
      <c r="S280" s="72"/>
      <c r="T280" s="72">
        <f t="shared" si="77"/>
        <v>24</v>
      </c>
      <c r="U280" s="72" t="str">
        <f t="shared" si="78"/>
        <v>1+0.0288803564538045j</v>
      </c>
      <c r="V280" s="72" t="str">
        <f t="shared" si="79"/>
        <v>-124.111248334821+3.93823042551879j</v>
      </c>
      <c r="W280" s="72" t="str">
        <f t="shared" si="90"/>
        <v>-0.193003354084572-0.0117090131287208j</v>
      </c>
      <c r="X280" s="72"/>
      <c r="Y280" s="72"/>
      <c r="Z280" s="72"/>
      <c r="AA280" s="72" t="str">
        <f t="shared" si="80"/>
        <v>1.9999999996-0.152352692821608j</v>
      </c>
      <c r="AB280" s="72">
        <f t="shared" si="81"/>
        <v>6.0457284688828192</v>
      </c>
      <c r="AC280" s="72">
        <f t="shared" si="82"/>
        <v>-4.3561701015722631</v>
      </c>
      <c r="AD280" s="72"/>
      <c r="AE280" s="72" t="str">
        <f t="shared" si="83"/>
        <v>62499.9999999996-0.00512790419989422j</v>
      </c>
      <c r="AF280" s="72" t="str">
        <f t="shared" si="84"/>
        <v>0.242424242424243+1.50682217076782E-08j</v>
      </c>
      <c r="AG280" s="72">
        <f t="shared" si="91"/>
        <v>-12.30847905771884</v>
      </c>
      <c r="AH280" s="72">
        <f t="shared" si="92"/>
        <v>3.561300223046642E-6</v>
      </c>
      <c r="AI280" s="72"/>
      <c r="AJ280" s="72"/>
      <c r="AK280" s="72"/>
      <c r="AL280" s="72" t="str">
        <f t="shared" si="85"/>
        <v>-0.503532482611794-0.115825257369281j</v>
      </c>
      <c r="AM280" s="72">
        <f t="shared" si="93"/>
        <v>-5.7355307218886118</v>
      </c>
      <c r="AN280" s="72">
        <f t="shared" si="94"/>
        <v>-167.04585366232803</v>
      </c>
      <c r="AO280" s="72"/>
      <c r="AP280" s="72"/>
      <c r="AQ280" s="72"/>
      <c r="AR280" s="72" t="str">
        <f t="shared" si="86"/>
        <v>-0.107523759530972+0.00165990160036027j</v>
      </c>
      <c r="AS280" s="72">
        <f t="shared" si="95"/>
        <v>-19.368876305240853</v>
      </c>
      <c r="AT280" s="72">
        <f t="shared" si="96"/>
        <v>179.11556475969024</v>
      </c>
      <c r="AU280" s="72"/>
      <c r="AV280" s="72"/>
      <c r="AW280" s="72"/>
      <c r="AX280" s="72" t="str">
        <f t="shared" si="97"/>
        <v>-0.206137910648425-0.0447482950565079j</v>
      </c>
      <c r="AY280" s="72">
        <f t="shared" si="98"/>
        <v>-13.516863671488569</v>
      </c>
      <c r="AZ280" s="72">
        <f t="shared" si="99"/>
        <v>-167.75229144424844</v>
      </c>
      <c r="BA280" s="72">
        <f t="shared" si="87"/>
        <v>12.247708555751554</v>
      </c>
      <c r="BB280" s="72">
        <f t="shared" si="100"/>
        <v>13.516863671488569</v>
      </c>
      <c r="BC280" s="72">
        <f t="shared" si="101"/>
        <v>-12.247708555751554</v>
      </c>
      <c r="BD280" s="72"/>
      <c r="BE280" s="72"/>
      <c r="BF280" s="56"/>
    </row>
    <row r="281" spans="2:58" s="42" customFormat="1" hidden="1" x14ac:dyDescent="0.3">
      <c r="B281" s="55">
        <v>167</v>
      </c>
      <c r="C281" s="72">
        <f t="shared" si="68"/>
        <v>218776.16239495529</v>
      </c>
      <c r="D281" s="72" t="str">
        <f t="shared" si="88"/>
        <v>1374611.16912112j</v>
      </c>
      <c r="E281" s="72">
        <f t="shared" si="69"/>
        <v>0.23419185228377737</v>
      </c>
      <c r="F281" s="72" t="str">
        <f t="shared" si="70"/>
        <v>-1.37461116912112j</v>
      </c>
      <c r="G281" s="72" t="str">
        <f t="shared" si="71"/>
        <v>0.234191852283777-1.37461116912112j</v>
      </c>
      <c r="H281" s="72">
        <f t="shared" si="72"/>
        <v>2.887859898634435</v>
      </c>
      <c r="I281" s="72">
        <f t="shared" si="73"/>
        <v>-80.331378395014298</v>
      </c>
      <c r="J281" s="72"/>
      <c r="K281" s="72"/>
      <c r="L281" s="72"/>
      <c r="M281" s="72">
        <f t="shared" si="74"/>
        <v>21.81818181818182</v>
      </c>
      <c r="N281" s="72" t="str">
        <f t="shared" si="75"/>
        <v>1+33.2958317384518j</v>
      </c>
      <c r="O281" s="72" t="str">
        <f t="shared" si="76"/>
        <v>-136.181755891386+4.12383350736336j</v>
      </c>
      <c r="P281" s="72" t="str">
        <f t="shared" si="89"/>
        <v>0.0013219756577164-5.33440808054354j</v>
      </c>
      <c r="Q281" s="72"/>
      <c r="R281" s="72"/>
      <c r="S281" s="72"/>
      <c r="T281" s="72">
        <f t="shared" si="77"/>
        <v>24</v>
      </c>
      <c r="U281" s="72" t="str">
        <f t="shared" si="78"/>
        <v>1+0.0302414457206646j</v>
      </c>
      <c r="V281" s="72" t="str">
        <f t="shared" si="79"/>
        <v>-136.181755891386+4.12383350736336j</v>
      </c>
      <c r="W281" s="72" t="str">
        <f t="shared" si="90"/>
        <v>-0.175912360626713-0.010656552156408j</v>
      </c>
      <c r="X281" s="72"/>
      <c r="Y281" s="72"/>
      <c r="Z281" s="72"/>
      <c r="AA281" s="72" t="str">
        <f t="shared" si="80"/>
        <v>1.9999999996-0.145495692346938j</v>
      </c>
      <c r="AB281" s="72">
        <f t="shared" si="81"/>
        <v>6.0435232528062874</v>
      </c>
      <c r="AC281" s="72">
        <f t="shared" si="82"/>
        <v>-4.1608148624124706</v>
      </c>
      <c r="AD281" s="72"/>
      <c r="AE281" s="72" t="str">
        <f t="shared" si="83"/>
        <v>62499.9999999995-0.00536957487937934j</v>
      </c>
      <c r="AF281" s="72" t="str">
        <f t="shared" si="84"/>
        <v>0.242424242424243+1.57783651184702E-08j</v>
      </c>
      <c r="AG281" s="72">
        <f t="shared" si="91"/>
        <v>-12.308479057718834</v>
      </c>
      <c r="AH281" s="72">
        <f t="shared" si="92"/>
        <v>3.7291391317321932E-6</v>
      </c>
      <c r="AI281" s="72"/>
      <c r="AJ281" s="72"/>
      <c r="AK281" s="72"/>
      <c r="AL281" s="72" t="str">
        <f t="shared" si="85"/>
        <v>-0.503187825674774-0.0858561961670899j</v>
      </c>
      <c r="AM281" s="72">
        <f t="shared" si="93"/>
        <v>-5.8407679651558677</v>
      </c>
      <c r="AN281" s="72">
        <f t="shared" si="94"/>
        <v>-170.31717932679305</v>
      </c>
      <c r="AO281" s="72"/>
      <c r="AP281" s="72"/>
      <c r="AQ281" s="72"/>
      <c r="AR281" s="72" t="str">
        <f t="shared" si="86"/>
        <v>-0.0979813065347298+0.00118710530456751j</v>
      </c>
      <c r="AS281" s="72">
        <f t="shared" si="95"/>
        <v>-20.176498026979615</v>
      </c>
      <c r="AT281" s="72">
        <f t="shared" si="96"/>
        <v>179.30585946959891</v>
      </c>
      <c r="AU281" s="72"/>
      <c r="AV281" s="72"/>
      <c r="AW281" s="72"/>
      <c r="AX281" s="72" t="str">
        <f t="shared" si="97"/>
        <v>-0.191901849138283-0.0307739187765309j</v>
      </c>
      <c r="AY281" s="72">
        <f t="shared" si="98"/>
        <v>-14.22814453793263</v>
      </c>
      <c r="AZ281" s="72">
        <f t="shared" si="99"/>
        <v>-170.88945591147555</v>
      </c>
      <c r="BA281" s="72">
        <f t="shared" si="87"/>
        <v>9.1105440885244491</v>
      </c>
      <c r="BB281" s="72">
        <f t="shared" si="100"/>
        <v>14.22814453793263</v>
      </c>
      <c r="BC281" s="72">
        <f t="shared" si="101"/>
        <v>-9.1105440885244491</v>
      </c>
      <c r="BD281" s="72"/>
      <c r="BE281" s="72"/>
      <c r="BF281" s="56"/>
    </row>
    <row r="282" spans="2:58" s="42" customFormat="1" hidden="1" x14ac:dyDescent="0.3">
      <c r="B282" s="55">
        <v>168</v>
      </c>
      <c r="C282" s="72">
        <f t="shared" si="68"/>
        <v>229086.7652767775</v>
      </c>
      <c r="D282" s="72" t="str">
        <f t="shared" si="88"/>
        <v>1439394.59765635j</v>
      </c>
      <c r="E282" s="72">
        <f t="shared" si="69"/>
        <v>0.1603080636003571</v>
      </c>
      <c r="F282" s="72" t="str">
        <f t="shared" si="70"/>
        <v>-1.43939459765635j</v>
      </c>
      <c r="G282" s="72" t="str">
        <f t="shared" si="71"/>
        <v>0.160308063600357-1.43939459765635j</v>
      </c>
      <c r="H282" s="72">
        <f t="shared" si="72"/>
        <v>3.2171345729558305</v>
      </c>
      <c r="I282" s="72">
        <f t="shared" si="73"/>
        <v>-83.645050666113988</v>
      </c>
      <c r="J282" s="72"/>
      <c r="K282" s="72"/>
      <c r="L282" s="72"/>
      <c r="M282" s="72">
        <f t="shared" si="74"/>
        <v>21.81818181818182</v>
      </c>
      <c r="N282" s="72" t="str">
        <f t="shared" si="75"/>
        <v>1+34.8650159444321j</v>
      </c>
      <c r="O282" s="72" t="str">
        <f t="shared" si="76"/>
        <v>-149.416804243542+4.31818379296905j</v>
      </c>
      <c r="P282" s="72" t="str">
        <f t="shared" si="89"/>
        <v>0.00110999035216737-5.09103689961938j</v>
      </c>
      <c r="Q282" s="72"/>
      <c r="R282" s="72"/>
      <c r="S282" s="72"/>
      <c r="T282" s="72">
        <f t="shared" si="77"/>
        <v>24</v>
      </c>
      <c r="U282" s="72" t="str">
        <f t="shared" si="78"/>
        <v>1+0.0316666811484397j</v>
      </c>
      <c r="V282" s="72" t="str">
        <f t="shared" si="79"/>
        <v>-149.416804243542+4.31818379296905j</v>
      </c>
      <c r="W282" s="72" t="str">
        <f t="shared" si="90"/>
        <v>-0.160343581039504-0.00972041537005858j</v>
      </c>
      <c r="X282" s="72"/>
      <c r="Y282" s="72"/>
      <c r="Z282" s="72"/>
      <c r="AA282" s="72" t="str">
        <f t="shared" si="80"/>
        <v>1.9999999996-0.138947307742684j</v>
      </c>
      <c r="AB282" s="72">
        <f t="shared" si="81"/>
        <v>6.0415110950855979</v>
      </c>
      <c r="AC282" s="72">
        <f t="shared" si="82"/>
        <v>-3.9741614829225518</v>
      </c>
      <c r="AD282" s="72"/>
      <c r="AE282" s="72" t="str">
        <f t="shared" si="83"/>
        <v>62499.9999999995-0.00562263514709507j</v>
      </c>
      <c r="AF282" s="72" t="str">
        <f t="shared" si="84"/>
        <v>0.242424242424243+1.65219765571206E-08j</v>
      </c>
      <c r="AG282" s="72">
        <f t="shared" si="91"/>
        <v>-12.308479057718834</v>
      </c>
      <c r="AH282" s="72">
        <f t="shared" si="92"/>
        <v>3.9048880444905091E-6</v>
      </c>
      <c r="AI282" s="72"/>
      <c r="AJ282" s="72"/>
      <c r="AK282" s="72"/>
      <c r="AL282" s="72" t="str">
        <f t="shared" si="85"/>
        <v>-0.502872544386017-0.0561168572106947j</v>
      </c>
      <c r="AM282" s="72">
        <f t="shared" si="93"/>
        <v>-5.9170931754990495</v>
      </c>
      <c r="AN282" s="72">
        <f t="shared" si="94"/>
        <v>-173.63255856229983</v>
      </c>
      <c r="AO282" s="72"/>
      <c r="AP282" s="72"/>
      <c r="AQ282" s="72"/>
      <c r="AR282" s="72" t="str">
        <f t="shared" si="86"/>
        <v>-0.0892922956954641+0.000787026496016164j</v>
      </c>
      <c r="AS282" s="72">
        <f t="shared" si="95"/>
        <v>-20.983382845436324</v>
      </c>
      <c r="AT282" s="72">
        <f t="shared" si="96"/>
        <v>179.49500538022295</v>
      </c>
      <c r="AU282" s="72"/>
      <c r="AV282" s="72"/>
      <c r="AW282" s="72"/>
      <c r="AX282" s="72" t="str">
        <f t="shared" si="97"/>
        <v>-0.177533017020121-0.0184571750497131j</v>
      </c>
      <c r="AY282" s="72">
        <f t="shared" si="98"/>
        <v>-14.967727751443853</v>
      </c>
      <c r="AZ282" s="72">
        <f t="shared" si="99"/>
        <v>-174.0645821905195</v>
      </c>
      <c r="BA282" s="72">
        <f t="shared" si="87"/>
        <v>5.9354178094804917</v>
      </c>
      <c r="BB282" s="72">
        <f t="shared" si="100"/>
        <v>14.967727751443853</v>
      </c>
      <c r="BC282" s="72">
        <f t="shared" si="101"/>
        <v>-5.9354178094804917</v>
      </c>
      <c r="BD282" s="72"/>
      <c r="BE282" s="72"/>
      <c r="BF282" s="56"/>
    </row>
    <row r="283" spans="2:58" s="42" customFormat="1" hidden="1" x14ac:dyDescent="0.3">
      <c r="B283" s="55">
        <v>169</v>
      </c>
      <c r="C283" s="72">
        <f t="shared" si="68"/>
        <v>239883.29190194918</v>
      </c>
      <c r="D283" s="72" t="str">
        <f t="shared" si="88"/>
        <v>1507231.1751162j</v>
      </c>
      <c r="E283" s="72">
        <f t="shared" si="69"/>
        <v>7.9296100260546898E-2</v>
      </c>
      <c r="F283" s="72" t="str">
        <f t="shared" si="70"/>
        <v>-1.5072311751162j</v>
      </c>
      <c r="G283" s="72" t="str">
        <f t="shared" si="71"/>
        <v>0.0792961002605469-1.5072311751162j</v>
      </c>
      <c r="H283" s="72">
        <f t="shared" si="72"/>
        <v>3.575601419841882</v>
      </c>
      <c r="I283" s="72">
        <f t="shared" si="73"/>
        <v>-86.988420135968084</v>
      </c>
      <c r="J283" s="72"/>
      <c r="K283" s="72"/>
      <c r="L283" s="72"/>
      <c r="M283" s="72">
        <f t="shared" si="74"/>
        <v>21.81818181818182</v>
      </c>
      <c r="N283" s="72" t="str">
        <f t="shared" si="75"/>
        <v>1+36.5081535236646j</v>
      </c>
      <c r="O283" s="72" t="str">
        <f t="shared" si="76"/>
        <v>-163.928746186581+4.5216935253486j</v>
      </c>
      <c r="P283" s="72" t="str">
        <f t="shared" si="89"/>
        <v>0.000932935023528225-4.85904596666987j</v>
      </c>
      <c r="Q283" s="72"/>
      <c r="R283" s="72"/>
      <c r="S283" s="72"/>
      <c r="T283" s="72">
        <f t="shared" si="77"/>
        <v>24</v>
      </c>
      <c r="U283" s="72" t="str">
        <f t="shared" si="78"/>
        <v>1+0.0331590858525564j</v>
      </c>
      <c r="V283" s="72" t="str">
        <f t="shared" si="79"/>
        <v>-163.928746186581+4.5216935253486j</v>
      </c>
      <c r="W283" s="72" t="str">
        <f t="shared" si="90"/>
        <v>-0.146159961244257-0.00888623041883522j</v>
      </c>
      <c r="X283" s="72"/>
      <c r="Y283" s="72"/>
      <c r="Z283" s="72"/>
      <c r="AA283" s="72" t="str">
        <f t="shared" si="80"/>
        <v>1.9999999996-0.132693649007142j</v>
      </c>
      <c r="AB283" s="72">
        <f t="shared" si="81"/>
        <v>6.0396751722484883</v>
      </c>
      <c r="AC283" s="72">
        <f t="shared" si="82"/>
        <v>-3.795829929049412</v>
      </c>
      <c r="AD283" s="72"/>
      <c r="AE283" s="72" t="str">
        <f t="shared" si="83"/>
        <v>62499.9999999994-0.0058876217777976j</v>
      </c>
      <c r="AF283" s="72" t="str">
        <f t="shared" si="84"/>
        <v>0.242424242424243+1.73006333231887E-08j</v>
      </c>
      <c r="AG283" s="72">
        <f t="shared" si="91"/>
        <v>-12.308479057718833</v>
      </c>
      <c r="AH283" s="72">
        <f t="shared" si="92"/>
        <v>4.088919748328664E-6</v>
      </c>
      <c r="AI283" s="72"/>
      <c r="AJ283" s="72"/>
      <c r="AK283" s="72"/>
      <c r="AL283" s="72" t="str">
        <f t="shared" si="85"/>
        <v>-0.502584217464236-0.0265379425184523j</v>
      </c>
      <c r="AM283" s="72">
        <f t="shared" si="93"/>
        <v>-5.9637311205628238</v>
      </c>
      <c r="AN283" s="72">
        <f t="shared" si="94"/>
        <v>-176.97741936768602</v>
      </c>
      <c r="AO283" s="72"/>
      <c r="AP283" s="72"/>
      <c r="AQ283" s="72"/>
      <c r="AR283" s="72" t="str">
        <f t="shared" si="86"/>
        <v>-0.0813792872820276+0.000449741026402312j</v>
      </c>
      <c r="AS283" s="72">
        <f t="shared" si="95"/>
        <v>-21.789589720021251</v>
      </c>
      <c r="AT283" s="72">
        <f t="shared" si="96"/>
        <v>179.68335922795339</v>
      </c>
      <c r="AU283" s="72"/>
      <c r="AV283" s="72"/>
      <c r="AW283" s="72"/>
      <c r="AX283" s="72" t="str">
        <f t="shared" si="97"/>
        <v>-0.163187892701698-0.00780218486441707j</v>
      </c>
      <c r="AY283" s="72">
        <f t="shared" si="98"/>
        <v>-15.73632512065128</v>
      </c>
      <c r="AZ283" s="72">
        <f t="shared" si="99"/>
        <v>-177.2627129406591</v>
      </c>
      <c r="BA283" s="72">
        <f t="shared" si="87"/>
        <v>2.7372870593408996</v>
      </c>
      <c r="BB283" s="72">
        <f t="shared" si="100"/>
        <v>15.73632512065128</v>
      </c>
      <c r="BC283" s="72">
        <f t="shared" si="101"/>
        <v>-2.7372870593408996</v>
      </c>
      <c r="BD283" s="72"/>
      <c r="BE283" s="72"/>
      <c r="BF283" s="56"/>
    </row>
    <row r="284" spans="2:58" s="42" customFormat="1" hidden="1" x14ac:dyDescent="0.3">
      <c r="B284" s="55">
        <v>170</v>
      </c>
      <c r="C284" s="72">
        <f t="shared" si="68"/>
        <v>251188.64315095812</v>
      </c>
      <c r="D284" s="72" t="str">
        <f t="shared" si="88"/>
        <v>1578264.79197648j</v>
      </c>
      <c r="E284" s="72">
        <f t="shared" si="69"/>
        <v>-9.5317511683141731E-3</v>
      </c>
      <c r="F284" s="72" t="str">
        <f t="shared" si="70"/>
        <v>-1.57826479197648j</v>
      </c>
      <c r="G284" s="72" t="str">
        <f t="shared" si="71"/>
        <v>-0.00953175116831417-1.57826479197648j</v>
      </c>
      <c r="H284" s="72">
        <f t="shared" si="72"/>
        <v>3.9637557696679733</v>
      </c>
      <c r="I284" s="72">
        <f t="shared" si="73"/>
        <v>-90.346027153594633</v>
      </c>
      <c r="J284" s="72"/>
      <c r="K284" s="72"/>
      <c r="L284" s="72"/>
      <c r="M284" s="72">
        <f t="shared" si="74"/>
        <v>21.81818181818182</v>
      </c>
      <c r="N284" s="72" t="str">
        <f t="shared" si="75"/>
        <v>1+38.2287297912543j</v>
      </c>
      <c r="O284" s="72" t="str">
        <f t="shared" si="76"/>
        <v>-179.84077411082+4.73479437592944j</v>
      </c>
      <c r="P284" s="72" t="str">
        <f t="shared" si="89"/>
        <v>0.000784953198062369-4.63786738461087j</v>
      </c>
      <c r="Q284" s="72"/>
      <c r="R284" s="72"/>
      <c r="S284" s="72"/>
      <c r="T284" s="72">
        <f t="shared" si="77"/>
        <v>24</v>
      </c>
      <c r="U284" s="72" t="str">
        <f t="shared" si="78"/>
        <v>1+0.0347218254234826j</v>
      </c>
      <c r="V284" s="72" t="str">
        <f t="shared" si="79"/>
        <v>-179.84077411082+4.73479437592944j</v>
      </c>
      <c r="W284" s="72" t="str">
        <f t="shared" si="90"/>
        <v>-0.133237035855812-0.00814150064376919j</v>
      </c>
      <c r="X284" s="72"/>
      <c r="Y284" s="72"/>
      <c r="Z284" s="72"/>
      <c r="AA284" s="72" t="str">
        <f t="shared" si="80"/>
        <v>1.9999999996-0.126721451291692j</v>
      </c>
      <c r="AB284" s="72">
        <f t="shared" si="81"/>
        <v>6.0380001137690167</v>
      </c>
      <c r="AC284" s="72">
        <f t="shared" si="82"/>
        <v>-3.6254557874452686</v>
      </c>
      <c r="AD284" s="72"/>
      <c r="AE284" s="72" t="str">
        <f t="shared" si="83"/>
        <v>62499.9999999994-0.00616509684365806j</v>
      </c>
      <c r="AF284" s="72" t="str">
        <f t="shared" si="84"/>
        <v>0.242424242424243+1.81159870520716E-08j</v>
      </c>
      <c r="AG284" s="72">
        <f t="shared" si="91"/>
        <v>-12.308479057718833</v>
      </c>
      <c r="AH284" s="72">
        <f t="shared" si="92"/>
        <v>4.2816245991640438E-6</v>
      </c>
      <c r="AI284" s="72"/>
      <c r="AJ284" s="72"/>
      <c r="AK284" s="72"/>
      <c r="AL284" s="72" t="str">
        <f t="shared" si="85"/>
        <v>-0.502320608305788+0.00294868818654736j</v>
      </c>
      <c r="AM284" s="72">
        <f t="shared" si="93"/>
        <v>-5.9802304318946176</v>
      </c>
      <c r="AN284" s="72">
        <f t="shared" si="94"/>
        <v>179.66367008464121</v>
      </c>
      <c r="AO284" s="72"/>
      <c r="AP284" s="72"/>
      <c r="AQ284" s="72"/>
      <c r="AR284" s="72" t="str">
        <f t="shared" si="86"/>
        <v>-0.0741720556514146+0.000166632389852799j</v>
      </c>
      <c r="AS284" s="72">
        <f t="shared" si="95"/>
        <v>-22.595171771136336</v>
      </c>
      <c r="AT284" s="72">
        <f t="shared" si="96"/>
        <v>179.87128148838582</v>
      </c>
      <c r="AU284" s="72"/>
      <c r="AV284" s="72"/>
      <c r="AW284" s="72"/>
      <c r="AX284" s="72" t="str">
        <f t="shared" si="97"/>
        <v>-0.149028603540116+0.00121779459363585j</v>
      </c>
      <c r="AY284" s="72">
        <f t="shared" si="98"/>
        <v>-16.534317373890644</v>
      </c>
      <c r="AZ284" s="72">
        <f t="shared" si="99"/>
        <v>179.53181512885268</v>
      </c>
      <c r="BA284" s="72">
        <f t="shared" si="87"/>
        <v>-0.46818487114729451</v>
      </c>
      <c r="BB284" s="72">
        <f t="shared" si="100"/>
        <v>16.534317373890644</v>
      </c>
      <c r="BC284" s="72">
        <f t="shared" si="101"/>
        <v>0.46818487114729451</v>
      </c>
      <c r="BD284" s="72"/>
      <c r="BE284" s="72"/>
      <c r="BF284" s="56"/>
    </row>
    <row r="285" spans="2:58" s="42" customFormat="1" hidden="1" x14ac:dyDescent="0.3">
      <c r="B285" s="55">
        <v>171</v>
      </c>
      <c r="C285" s="72">
        <f t="shared" si="68"/>
        <v>263026.79918953823</v>
      </c>
      <c r="D285" s="72" t="str">
        <f t="shared" si="88"/>
        <v>1652646.12006218j</v>
      </c>
      <c r="E285" s="72">
        <f t="shared" si="69"/>
        <v>-0.10692955347029698</v>
      </c>
      <c r="F285" s="72" t="str">
        <f t="shared" si="70"/>
        <v>-1.65264612006218j</v>
      </c>
      <c r="G285" s="72" t="str">
        <f t="shared" si="71"/>
        <v>-0.106929553470297-1.65264612006218j</v>
      </c>
      <c r="H285" s="72">
        <f t="shared" si="72"/>
        <v>4.3817405136860179</v>
      </c>
      <c r="I285" s="72">
        <f t="shared" si="73"/>
        <v>-93.701992864489185</v>
      </c>
      <c r="J285" s="72"/>
      <c r="K285" s="72"/>
      <c r="L285" s="72"/>
      <c r="M285" s="72">
        <f t="shared" si="74"/>
        <v>21.81818181818182</v>
      </c>
      <c r="N285" s="72" t="str">
        <f t="shared" si="75"/>
        <v>1+40.0303943201461j</v>
      </c>
      <c r="O285" s="72" t="str">
        <f t="shared" si="76"/>
        <v>-197.287965786168+4.95793836018654j</v>
      </c>
      <c r="P285" s="72" t="str">
        <f t="shared" si="89"/>
        <v>0.000661182766441682-4.42696613524663j</v>
      </c>
      <c r="Q285" s="72"/>
      <c r="R285" s="72"/>
      <c r="S285" s="72"/>
      <c r="T285" s="72">
        <f t="shared" si="77"/>
        <v>24</v>
      </c>
      <c r="U285" s="72" t="str">
        <f t="shared" si="78"/>
        <v>1+0.036358214641368j</v>
      </c>
      <c r="V285" s="72" t="str">
        <f t="shared" si="79"/>
        <v>-197.287965786168+4.95793836018654j</v>
      </c>
      <c r="W285" s="72" t="str">
        <f t="shared" si="90"/>
        <v>-0.121461730175761-0.00747535166095399j</v>
      </c>
      <c r="X285" s="72"/>
      <c r="Y285" s="72"/>
      <c r="Z285" s="72"/>
      <c r="AA285" s="72" t="str">
        <f t="shared" si="80"/>
        <v>1.9999999996-0.121018046764272j</v>
      </c>
      <c r="AB285" s="72">
        <f t="shared" si="81"/>
        <v>6.0364718787794658</v>
      </c>
      <c r="AC285" s="72">
        <f t="shared" si="82"/>
        <v>-3.462689750800473</v>
      </c>
      <c r="AD285" s="72"/>
      <c r="AE285" s="72" t="str">
        <f t="shared" si="83"/>
        <v>62499.9999999993-0.0064556489064928j</v>
      </c>
      <c r="AF285" s="72" t="str">
        <f t="shared" si="84"/>
        <v>0.242424242424243+1.89697672183445E-08j</v>
      </c>
      <c r="AG285" s="72">
        <f t="shared" si="91"/>
        <v>-12.308479057718829</v>
      </c>
      <c r="AH285" s="72">
        <f t="shared" si="92"/>
        <v>4.4834113498216284E-6</v>
      </c>
      <c r="AI285" s="72"/>
      <c r="AJ285" s="72"/>
      <c r="AK285" s="72"/>
      <c r="AL285" s="72" t="str">
        <f t="shared" si="85"/>
        <v>-0.502079653720619+0.032410270650513j</v>
      </c>
      <c r="AM285" s="72">
        <f t="shared" si="93"/>
        <v>-5.9664882444831626</v>
      </c>
      <c r="AN285" s="72">
        <f t="shared" si="94"/>
        <v>176.30656445909651</v>
      </c>
      <c r="AO285" s="72"/>
      <c r="AP285" s="72"/>
      <c r="AQ285" s="72"/>
      <c r="AR285" s="72" t="str">
        <f t="shared" si="86"/>
        <v>-0.0676068858052183-0.0000697787473617267j</v>
      </c>
      <c r="AS285" s="72">
        <f t="shared" si="95"/>
        <v>-23.400176746155552</v>
      </c>
      <c r="AT285" s="72">
        <f t="shared" si="96"/>
        <v>-179.94086362274723</v>
      </c>
      <c r="AU285" s="72"/>
      <c r="AV285" s="72"/>
      <c r="AW285" s="72"/>
      <c r="AX285" s="72" t="str">
        <f t="shared" si="97"/>
        <v>-0.135214750232487+0.00866116023544644j</v>
      </c>
      <c r="AY285" s="72">
        <f t="shared" si="98"/>
        <v>-17.361735846537453</v>
      </c>
      <c r="AZ285" s="72">
        <f t="shared" si="99"/>
        <v>176.33493471198182</v>
      </c>
      <c r="BA285" s="72">
        <f t="shared" si="87"/>
        <v>-3.6650652880181838</v>
      </c>
      <c r="BB285" s="72">
        <f t="shared" si="100"/>
        <v>17.361735846537453</v>
      </c>
      <c r="BC285" s="72">
        <f t="shared" si="101"/>
        <v>3.6650652880181838</v>
      </c>
      <c r="BD285" s="72"/>
      <c r="BE285" s="72"/>
      <c r="BF285" s="56"/>
    </row>
    <row r="286" spans="2:58" s="42" customFormat="1" hidden="1" x14ac:dyDescent="0.3">
      <c r="B286" s="55">
        <v>172</v>
      </c>
      <c r="C286" s="72">
        <f t="shared" si="68"/>
        <v>275422.87033381691</v>
      </c>
      <c r="D286" s="72" t="str">
        <f t="shared" si="88"/>
        <v>1730532.93214267j</v>
      </c>
      <c r="E286" s="72">
        <f t="shared" si="69"/>
        <v>-0.21372412004670216</v>
      </c>
      <c r="F286" s="72" t="str">
        <f t="shared" si="70"/>
        <v>-1.73053293214267j</v>
      </c>
      <c r="G286" s="72" t="str">
        <f t="shared" si="71"/>
        <v>-0.213724120046702-1.73053293214267j</v>
      </c>
      <c r="H286" s="72">
        <f t="shared" si="72"/>
        <v>4.8293389902653656</v>
      </c>
      <c r="I286" s="72">
        <f t="shared" si="73"/>
        <v>-97.0404870390756</v>
      </c>
      <c r="J286" s="72"/>
      <c r="K286" s="72"/>
      <c r="L286" s="72"/>
      <c r="M286" s="72">
        <f t="shared" si="74"/>
        <v>21.81818181818182</v>
      </c>
      <c r="N286" s="72" t="str">
        <f t="shared" si="75"/>
        <v>1+41.9169686823597j</v>
      </c>
      <c r="O286" s="72" t="str">
        <f t="shared" si="76"/>
        <v>-216.41843104212+5.19159879642801j</v>
      </c>
      <c r="P286" s="72" t="str">
        <f t="shared" si="89"/>
        <v>0.000557585243399354-4.22583762767361j</v>
      </c>
      <c r="Q286" s="72"/>
      <c r="R286" s="72"/>
      <c r="S286" s="72"/>
      <c r="T286" s="72">
        <f t="shared" si="77"/>
        <v>24</v>
      </c>
      <c r="U286" s="72" t="str">
        <f t="shared" si="78"/>
        <v>1+0.0380717245071387j</v>
      </c>
      <c r="V286" s="72" t="str">
        <f t="shared" si="79"/>
        <v>-216.41843104212+5.19159879642801j</v>
      </c>
      <c r="W286" s="72" t="str">
        <f t="shared" si="90"/>
        <v>-0.110731283104102-0.00687831335387419j</v>
      </c>
      <c r="X286" s="72"/>
      <c r="Y286" s="72"/>
      <c r="Z286" s="72"/>
      <c r="AA286" s="72" t="str">
        <f t="shared" si="80"/>
        <v>1.9999999996-0.115571337739211j</v>
      </c>
      <c r="AB286" s="72">
        <f t="shared" si="81"/>
        <v>6.0350776428743558</v>
      </c>
      <c r="AC286" s="72">
        <f t="shared" si="82"/>
        <v>-3.3071971026567066</v>
      </c>
      <c r="AD286" s="72"/>
      <c r="AE286" s="72" t="str">
        <f t="shared" si="83"/>
        <v>62499.9999999993-0.00675989426618223j</v>
      </c>
      <c r="AF286" s="72" t="str">
        <f t="shared" si="84"/>
        <v>0.242424242424243+1.98637848042088E-08j</v>
      </c>
      <c r="AG286" s="72">
        <f t="shared" si="91"/>
        <v>-12.308479057718827</v>
      </c>
      <c r="AH286" s="72">
        <f t="shared" si="92"/>
        <v>4.6947080170536857E-6</v>
      </c>
      <c r="AI286" s="72"/>
      <c r="AJ286" s="72"/>
      <c r="AK286" s="72"/>
      <c r="AL286" s="72" t="str">
        <f t="shared" si="85"/>
        <v>-0.501859452768224+0.0619133726669906j</v>
      </c>
      <c r="AM286" s="72">
        <f t="shared" si="93"/>
        <v>-5.9227576682602114</v>
      </c>
      <c r="AN286" s="72">
        <f t="shared" si="94"/>
        <v>172.96707294874099</v>
      </c>
      <c r="AO286" s="72"/>
      <c r="AP286" s="72"/>
      <c r="AQ286" s="72"/>
      <c r="AR286" s="72" t="str">
        <f t="shared" si="86"/>
        <v>-0.0616259437255523-0.000265982846839311j</v>
      </c>
      <c r="AS286" s="72">
        <f t="shared" si="95"/>
        <v>-24.204647437350935</v>
      </c>
      <c r="AT286" s="72">
        <f t="shared" si="96"/>
        <v>-179.75270804802065</v>
      </c>
      <c r="AU286" s="72"/>
      <c r="AV286" s="72"/>
      <c r="AW286" s="72"/>
      <c r="AX286" s="72" t="str">
        <f t="shared" si="97"/>
        <v>-0.121895316843088+0.014616291268978j</v>
      </c>
      <c r="AY286" s="72">
        <f t="shared" si="98"/>
        <v>-18.218261109583448</v>
      </c>
      <c r="AZ286" s="72">
        <f t="shared" si="99"/>
        <v>173.16239169545995</v>
      </c>
      <c r="BA286" s="72">
        <f t="shared" si="87"/>
        <v>-6.8376083045400593</v>
      </c>
      <c r="BB286" s="72">
        <f t="shared" si="100"/>
        <v>18.218261109583448</v>
      </c>
      <c r="BC286" s="72">
        <f t="shared" si="101"/>
        <v>6.8376083045400593</v>
      </c>
      <c r="BD286" s="72"/>
      <c r="BE286" s="72"/>
      <c r="BF286" s="56"/>
    </row>
    <row r="287" spans="2:58" s="42" customFormat="1" hidden="1" x14ac:dyDescent="0.3">
      <c r="B287" s="55">
        <v>173</v>
      </c>
      <c r="C287" s="72">
        <f t="shared" si="68"/>
        <v>288403.15031266079</v>
      </c>
      <c r="D287" s="72" t="str">
        <f t="shared" si="88"/>
        <v>1812090.43658882j</v>
      </c>
      <c r="E287" s="72">
        <f t="shared" si="69"/>
        <v>-0.33082203376428132</v>
      </c>
      <c r="F287" s="72" t="str">
        <f t="shared" si="70"/>
        <v>-1.81209043658882j</v>
      </c>
      <c r="G287" s="72" t="str">
        <f t="shared" si="71"/>
        <v>-0.330822033764281-1.81209043658882j</v>
      </c>
      <c r="H287" s="72">
        <f t="shared" si="72"/>
        <v>5.3059857502857621</v>
      </c>
      <c r="I287" s="72">
        <f t="shared" si="73"/>
        <v>-100.34619222789108</v>
      </c>
      <c r="J287" s="72"/>
      <c r="K287" s="72"/>
      <c r="L287" s="72"/>
      <c r="M287" s="72">
        <f t="shared" si="74"/>
        <v>21.81818181818182</v>
      </c>
      <c r="N287" s="72" t="str">
        <f t="shared" si="75"/>
        <v>1+43.8924545550544j</v>
      </c>
      <c r="O287" s="72" t="str">
        <f t="shared" si="76"/>
        <v>-237.394569077345+5.43627130976646j</v>
      </c>
      <c r="P287" s="72" t="str">
        <f t="shared" si="89"/>
        <v>0.00047080470595567-4.03400548811348j</v>
      </c>
      <c r="Q287" s="72"/>
      <c r="R287" s="72"/>
      <c r="S287" s="72"/>
      <c r="T287" s="72">
        <f t="shared" si="77"/>
        <v>24</v>
      </c>
      <c r="U287" s="72" t="str">
        <f t="shared" si="78"/>
        <v>1+0.039865989604954j</v>
      </c>
      <c r="V287" s="72" t="str">
        <f t="shared" si="79"/>
        <v>-237.394569077345+5.43627130976646j</v>
      </c>
      <c r="W287" s="72" t="str">
        <f t="shared" si="90"/>
        <v>-0.100952277645901-0.00634213211781754j</v>
      </c>
      <c r="X287" s="72"/>
      <c r="Y287" s="72"/>
      <c r="Z287" s="72"/>
      <c r="AA287" s="72" t="str">
        <f t="shared" si="80"/>
        <v>1.9999999996-0.110369771016415j</v>
      </c>
      <c r="AB287" s="72">
        <f t="shared" si="81"/>
        <v>6.0338056942432203</v>
      </c>
      <c r="AC287" s="72">
        <f t="shared" si="82"/>
        <v>-3.1586572046529362</v>
      </c>
      <c r="AD287" s="72"/>
      <c r="AE287" s="72" t="str">
        <f t="shared" si="83"/>
        <v>62499.9999999992-0.00707847826792497j</v>
      </c>
      <c r="AF287" s="72" t="str">
        <f t="shared" si="84"/>
        <v>0.242424242424243+2.07999361408266E-08j</v>
      </c>
      <c r="AG287" s="72">
        <f t="shared" si="91"/>
        <v>-12.308479057718824</v>
      </c>
      <c r="AH287" s="72">
        <f t="shared" si="92"/>
        <v>4.9159627894203228E-6</v>
      </c>
      <c r="AI287" s="72"/>
      <c r="AJ287" s="72"/>
      <c r="AK287" s="72"/>
      <c r="AL287" s="72" t="str">
        <f t="shared" si="85"/>
        <v>-0.50165825584768+0.0915241165924695j</v>
      </c>
      <c r="AM287" s="72">
        <f t="shared" si="93"/>
        <v>-5.849637347025352</v>
      </c>
      <c r="AN287" s="72">
        <f t="shared" si="94"/>
        <v>169.66049470463372</v>
      </c>
      <c r="AO287" s="72"/>
      <c r="AP287" s="72"/>
      <c r="AQ287" s="72"/>
      <c r="AR287" s="72" t="str">
        <f t="shared" si="86"/>
        <v>-0.0561767119186855-0.00042761051271895j</v>
      </c>
      <c r="AS287" s="72">
        <f t="shared" si="95"/>
        <v>-25.008622055763684</v>
      </c>
      <c r="AT287" s="72">
        <f t="shared" si="96"/>
        <v>-179.56387969951007</v>
      </c>
      <c r="AU287" s="72"/>
      <c r="AV287" s="72"/>
      <c r="AW287" s="72"/>
      <c r="AX287" s="72" t="str">
        <f t="shared" si="97"/>
        <v>-0.109201506817447+0.0191975908933494j</v>
      </c>
      <c r="AY287" s="72">
        <f t="shared" si="98"/>
        <v>-19.103238684554199</v>
      </c>
      <c r="AZ287" s="72">
        <f t="shared" si="99"/>
        <v>170.02930326049233</v>
      </c>
      <c r="BA287" s="72">
        <f t="shared" si="87"/>
        <v>-9.9706967395076838</v>
      </c>
      <c r="BB287" s="72">
        <f t="shared" si="100"/>
        <v>19.103238684554199</v>
      </c>
      <c r="BC287" s="72">
        <f t="shared" si="101"/>
        <v>9.9706967395076838</v>
      </c>
      <c r="BD287" s="72"/>
      <c r="BE287" s="72"/>
      <c r="BF287" s="56"/>
    </row>
    <row r="288" spans="2:58" s="42" customFormat="1" hidden="1" x14ac:dyDescent="0.3">
      <c r="B288" s="55">
        <v>174</v>
      </c>
      <c r="C288" s="72">
        <f t="shared" si="68"/>
        <v>301995.17204020178</v>
      </c>
      <c r="D288" s="72" t="str">
        <f t="shared" si="88"/>
        <v>1897491.62780217j</v>
      </c>
      <c r="E288" s="72">
        <f t="shared" si="69"/>
        <v>-0.45921734296946193</v>
      </c>
      <c r="F288" s="72" t="str">
        <f t="shared" si="70"/>
        <v>-1.89749162780217j</v>
      </c>
      <c r="G288" s="72" t="str">
        <f t="shared" si="71"/>
        <v>-0.459217342969462-1.89749162780217j</v>
      </c>
      <c r="H288" s="72">
        <f t="shared" si="72"/>
        <v>5.8107940723193874</v>
      </c>
      <c r="I288" s="72">
        <f t="shared" si="73"/>
        <v>-103.60472968962175</v>
      </c>
      <c r="J288" s="72"/>
      <c r="K288" s="72"/>
      <c r="L288" s="72"/>
      <c r="M288" s="72">
        <f t="shared" si="74"/>
        <v>21.81818181818182</v>
      </c>
      <c r="N288" s="72" t="str">
        <f t="shared" si="75"/>
        <v>1+45.9610422086241j</v>
      </c>
      <c r="O288" s="72" t="str">
        <f t="shared" si="76"/>
        <v>-260.394447072259+5.69247488340651j</v>
      </c>
      <c r="P288" s="72" t="str">
        <f t="shared" si="89"/>
        <v>0.000398051173277339-3.85101956220408j</v>
      </c>
      <c r="Q288" s="72"/>
      <c r="R288" s="72"/>
      <c r="S288" s="72"/>
      <c r="T288" s="72">
        <f t="shared" si="77"/>
        <v>24</v>
      </c>
      <c r="U288" s="72" t="str">
        <f t="shared" si="78"/>
        <v>1+0.0417448158116477j</v>
      </c>
      <c r="V288" s="72" t="str">
        <f t="shared" si="79"/>
        <v>-260.394447072259+5.69247488340651j</v>
      </c>
      <c r="W288" s="72" t="str">
        <f t="shared" si="90"/>
        <v>-0.0920397673316784-0.0058596089910715j</v>
      </c>
      <c r="X288" s="72"/>
      <c r="Y288" s="72"/>
      <c r="Z288" s="72"/>
      <c r="AA288" s="72" t="str">
        <f t="shared" si="80"/>
        <v>1.9999999996-0.105402313375477j</v>
      </c>
      <c r="AB288" s="72">
        <f t="shared" si="81"/>
        <v>6.0326453384155716</v>
      </c>
      <c r="AC288" s="72">
        <f t="shared" si="82"/>
        <v>-3.0167629886715388</v>
      </c>
      <c r="AD288" s="72"/>
      <c r="AE288" s="72" t="str">
        <f t="shared" si="83"/>
        <v>62499.9999999991-0.00741207667110214j</v>
      </c>
      <c r="AF288" s="72" t="str">
        <f t="shared" si="84"/>
        <v>0.242424242424243+2.17802069306953E-08j</v>
      </c>
      <c r="AG288" s="72">
        <f t="shared" si="91"/>
        <v>-12.30847905771882</v>
      </c>
      <c r="AH288" s="72">
        <f t="shared" si="92"/>
        <v>5.1476449779579787E-6</v>
      </c>
      <c r="AI288" s="72"/>
      <c r="AJ288" s="72"/>
      <c r="AK288" s="72"/>
      <c r="AL288" s="72" t="str">
        <f t="shared" si="85"/>
        <v>-0.501474454151618+0.121308390012277j</v>
      </c>
      <c r="AM288" s="72">
        <f t="shared" si="93"/>
        <v>-5.748044237432131</v>
      </c>
      <c r="AN288" s="72">
        <f t="shared" si="94"/>
        <v>166.40119254780379</v>
      </c>
      <c r="AO288" s="72"/>
      <c r="AP288" s="72"/>
      <c r="AQ288" s="72"/>
      <c r="AR288" s="72" t="str">
        <f t="shared" si="86"/>
        <v>-0.0512114827185937-0.000559544730149881j</v>
      </c>
      <c r="AS288" s="72">
        <f t="shared" si="95"/>
        <v>-25.812134564574119</v>
      </c>
      <c r="AT288" s="72">
        <f t="shared" si="96"/>
        <v>-179.374002194241</v>
      </c>
      <c r="AU288" s="72"/>
      <c r="AV288" s="72"/>
      <c r="AW288" s="72"/>
      <c r="AX288" s="72" t="str">
        <f t="shared" si="97"/>
        <v>-0.0972412050459005+0.0225397261793269j</v>
      </c>
      <c r="AY288" s="72">
        <f t="shared" si="98"/>
        <v>-20.015710227027075</v>
      </c>
      <c r="AZ288" s="72">
        <f t="shared" si="99"/>
        <v>166.9497623073629</v>
      </c>
      <c r="BA288" s="72">
        <f t="shared" si="87"/>
        <v>-13.050237692637111</v>
      </c>
      <c r="BB288" s="72">
        <f t="shared" si="100"/>
        <v>20.015710227027075</v>
      </c>
      <c r="BC288" s="72">
        <f t="shared" si="101"/>
        <v>13.050237692637111</v>
      </c>
      <c r="BD288" s="72"/>
      <c r="BE288" s="72"/>
      <c r="BF288" s="56"/>
    </row>
    <row r="289" spans="2:58" s="42" customFormat="1" hidden="1" x14ac:dyDescent="0.3">
      <c r="B289" s="55">
        <v>175</v>
      </c>
      <c r="C289" s="72">
        <f t="shared" si="68"/>
        <v>316227.76601683802</v>
      </c>
      <c r="D289" s="72" t="str">
        <f t="shared" si="88"/>
        <v>1986917.65315922j</v>
      </c>
      <c r="E289" s="72">
        <f t="shared" si="69"/>
        <v>-0.59999999999999898</v>
      </c>
      <c r="F289" s="72" t="str">
        <f t="shared" si="70"/>
        <v>-1.98691765315922j</v>
      </c>
      <c r="G289" s="72" t="str">
        <f t="shared" si="71"/>
        <v>-0.599999999999999-1.98691765315922j</v>
      </c>
      <c r="H289" s="72">
        <f t="shared" si="72"/>
        <v>6.3425974201875954</v>
      </c>
      <c r="I289" s="72">
        <f t="shared" si="73"/>
        <v>-106.80301778155575</v>
      </c>
      <c r="J289" s="72"/>
      <c r="K289" s="72"/>
      <c r="L289" s="72"/>
      <c r="M289" s="72">
        <f t="shared" si="74"/>
        <v>21.81818181818182</v>
      </c>
      <c r="N289" s="72" t="str">
        <f t="shared" si="75"/>
        <v>1+48.1271193948226j</v>
      </c>
      <c r="O289" s="72" t="str">
        <f t="shared" si="76"/>
        <v>-285.613311807635+5.96075295947766j</v>
      </c>
      <c r="P289" s="72" t="str">
        <f t="shared" si="89"/>
        <v>0.000337004133304244-3.6764541046687j</v>
      </c>
      <c r="Q289" s="72"/>
      <c r="R289" s="72"/>
      <c r="S289" s="72"/>
      <c r="T289" s="72">
        <f t="shared" si="77"/>
        <v>24</v>
      </c>
      <c r="U289" s="72" t="str">
        <f t="shared" si="78"/>
        <v>1+0.0437121883695028j</v>
      </c>
      <c r="V289" s="72" t="str">
        <f t="shared" si="79"/>
        <v>-285.613311807635+5.96075295947766j</v>
      </c>
      <c r="W289" s="72" t="str">
        <f t="shared" si="90"/>
        <v>-0.0839164882844246-0.00542445996985567j</v>
      </c>
      <c r="X289" s="72"/>
      <c r="Y289" s="72"/>
      <c r="Z289" s="72"/>
      <c r="AA289" s="72" t="str">
        <f t="shared" si="80"/>
        <v>1.9999999996-0.100658428172744j</v>
      </c>
      <c r="AB289" s="72">
        <f t="shared" si="81"/>
        <v>6.0315868109475437</v>
      </c>
      <c r="AC289" s="72">
        <f t="shared" si="82"/>
        <v>-2.8812204559293235</v>
      </c>
      <c r="AD289" s="72"/>
      <c r="AE289" s="72" t="str">
        <f t="shared" si="83"/>
        <v>62499.999999999-0.00776139708265307j</v>
      </c>
      <c r="AF289" s="72" t="str">
        <f t="shared" si="84"/>
        <v>0.242424242424243+2.2806676459587E-08j</v>
      </c>
      <c r="AG289" s="72">
        <f t="shared" si="91"/>
        <v>-12.308479057718817</v>
      </c>
      <c r="AH289" s="72">
        <f t="shared" si="92"/>
        <v>5.3902460116506151E-6</v>
      </c>
      <c r="AI289" s="72"/>
      <c r="AJ289" s="72"/>
      <c r="AK289" s="72"/>
      <c r="AL289" s="72" t="str">
        <f t="shared" si="85"/>
        <v>-0.501306569559708+0.151332046496678j</v>
      </c>
      <c r="AM289" s="72">
        <f t="shared" si="93"/>
        <v>-5.6191724183765768</v>
      </c>
      <c r="AN289" s="72">
        <f t="shared" si="94"/>
        <v>163.20223426672578</v>
      </c>
      <c r="AO289" s="72"/>
      <c r="AP289" s="72"/>
      <c r="AQ289" s="72"/>
      <c r="AR289" s="72" t="str">
        <f t="shared" si="86"/>
        <v>-0.0466869028606231-0.00066601850979058j</v>
      </c>
      <c r="AS289" s="72">
        <f t="shared" si="95"/>
        <v>-26.615214975118406</v>
      </c>
      <c r="AT289" s="72">
        <f t="shared" si="96"/>
        <v>-179.18269452382492</v>
      </c>
      <c r="AU289" s="72"/>
      <c r="AV289" s="72"/>
      <c r="AW289" s="72"/>
      <c r="AX289" s="72" t="str">
        <f t="shared" si="97"/>
        <v>-0.0860955110310945+0.0247907644538391j</v>
      </c>
      <c r="AY289" s="72">
        <f t="shared" si="98"/>
        <v>-20.954457078590046</v>
      </c>
      <c r="AZ289" s="72">
        <f t="shared" si="99"/>
        <v>163.93651400639828</v>
      </c>
      <c r="BA289" s="72">
        <f t="shared" si="87"/>
        <v>-16.063485993601731</v>
      </c>
      <c r="BB289" s="72">
        <f t="shared" si="100"/>
        <v>20.954457078590046</v>
      </c>
      <c r="BC289" s="72">
        <f t="shared" si="101"/>
        <v>16.063485993601731</v>
      </c>
      <c r="BD289" s="72"/>
      <c r="BE289" s="72"/>
      <c r="BF289" s="56"/>
    </row>
    <row r="290" spans="2:58" s="42" customFormat="1" hidden="1" x14ac:dyDescent="0.3">
      <c r="B290" s="55">
        <v>176</v>
      </c>
      <c r="C290" s="72">
        <f t="shared" si="68"/>
        <v>331131.12148259114</v>
      </c>
      <c r="D290" s="72" t="str">
        <f t="shared" si="88"/>
        <v>2080558.19724932j</v>
      </c>
      <c r="E290" s="72">
        <f t="shared" si="69"/>
        <v>-0.75436511382910432</v>
      </c>
      <c r="F290" s="72" t="str">
        <f t="shared" si="70"/>
        <v>-2.08055819724932j</v>
      </c>
      <c r="G290" s="72" t="str">
        <f t="shared" si="71"/>
        <v>-0.754365113829104-2.08055819724932j</v>
      </c>
      <c r="H290" s="72">
        <f t="shared" si="72"/>
        <v>6.9000008365444332</v>
      </c>
      <c r="I290" s="72">
        <f t="shared" si="73"/>
        <v>-109.92954234858883</v>
      </c>
      <c r="J290" s="72"/>
      <c r="K290" s="72"/>
      <c r="L290" s="72"/>
      <c r="M290" s="72">
        <f t="shared" si="74"/>
        <v>21.81818181818182</v>
      </c>
      <c r="N290" s="72" t="str">
        <f t="shared" si="75"/>
        <v>1+50.395280653773j</v>
      </c>
      <c r="O290" s="72" t="str">
        <f t="shared" si="76"/>
        <v>-313.265247121461+6.24167459174796j</v>
      </c>
      <c r="P290" s="72" t="str">
        <f t="shared" si="89"/>
        <v>0.000285732689656909-3.50990613461038j</v>
      </c>
      <c r="Q290" s="72"/>
      <c r="R290" s="72"/>
      <c r="S290" s="72"/>
      <c r="T290" s="72">
        <f t="shared" si="77"/>
        <v>24</v>
      </c>
      <c r="U290" s="72" t="str">
        <f t="shared" si="78"/>
        <v>1+0.045772280339485j</v>
      </c>
      <c r="V290" s="72" t="str">
        <f t="shared" si="79"/>
        <v>-313.265247121461+6.24167459174796j</v>
      </c>
      <c r="W290" s="72" t="str">
        <f t="shared" si="90"/>
        <v>-0.0765121478874607-0.00503119535939386j</v>
      </c>
      <c r="X290" s="72"/>
      <c r="Y290" s="72"/>
      <c r="Z290" s="72"/>
      <c r="AA290" s="72" t="str">
        <f t="shared" si="80"/>
        <v>1.9999999996-0.0961280529916742j</v>
      </c>
      <c r="AB290" s="72">
        <f t="shared" si="81"/>
        <v>6.0306211974242663</v>
      </c>
      <c r="AC290" s="72">
        <f t="shared" si="82"/>
        <v>-2.751748184689141</v>
      </c>
      <c r="AD290" s="72"/>
      <c r="AE290" s="72" t="str">
        <f t="shared" si="83"/>
        <v>62499.9999999989-0.00812718045800499j</v>
      </c>
      <c r="AF290" s="72" t="str">
        <f t="shared" si="84"/>
        <v>0.242424242424243+2.38815220069939E-08j</v>
      </c>
      <c r="AG290" s="72">
        <f t="shared" si="91"/>
        <v>-12.308479057718813</v>
      </c>
      <c r="AH290" s="72">
        <f t="shared" si="92"/>
        <v>5.6442804798168442E-6</v>
      </c>
      <c r="AI290" s="72"/>
      <c r="AJ290" s="72"/>
      <c r="AK290" s="72"/>
      <c r="AL290" s="72" t="str">
        <f t="shared" si="85"/>
        <v>-0.501153245020629+0.181661098155507j</v>
      </c>
      <c r="AM290" s="72">
        <f t="shared" si="93"/>
        <v>-5.4644419397606745</v>
      </c>
      <c r="AN290" s="72">
        <f t="shared" si="94"/>
        <v>160.07512195766955</v>
      </c>
      <c r="AO290" s="72"/>
      <c r="AP290" s="72"/>
      <c r="AQ290" s="72"/>
      <c r="AR290" s="72" t="str">
        <f t="shared" si="86"/>
        <v>-0.0425635636545235-0.000750699836257886j</v>
      </c>
      <c r="AS290" s="72">
        <f t="shared" si="95"/>
        <v>-27.417889608338434</v>
      </c>
      <c r="AT290" s="72">
        <f t="shared" si="96"/>
        <v>-178.98957066688118</v>
      </c>
      <c r="AU290" s="72"/>
      <c r="AV290" s="72"/>
      <c r="AW290" s="72"/>
      <c r="AX290" s="72" t="str">
        <f t="shared" si="97"/>
        <v>-0.0758174793311092+0.0261049843231964j</v>
      </c>
      <c r="AY290" s="72">
        <f t="shared" si="98"/>
        <v>-21.918052118618743</v>
      </c>
      <c r="AZ290" s="72">
        <f t="shared" si="99"/>
        <v>161.0007211316842</v>
      </c>
      <c r="BA290" s="72">
        <f t="shared" si="87"/>
        <v>-18.999278868315795</v>
      </c>
      <c r="BB290" s="72">
        <f t="shared" si="100"/>
        <v>21.918052118618743</v>
      </c>
      <c r="BC290" s="72">
        <f t="shared" si="101"/>
        <v>18.999278868315795</v>
      </c>
      <c r="BD290" s="72"/>
      <c r="BE290" s="72"/>
      <c r="BF290" s="56"/>
    </row>
    <row r="291" spans="2:58" s="42" customFormat="1" hidden="1" x14ac:dyDescent="0.3">
      <c r="B291" s="55">
        <v>177</v>
      </c>
      <c r="C291" s="72">
        <f t="shared" si="68"/>
        <v>346736.85045253224</v>
      </c>
      <c r="D291" s="72" t="str">
        <f t="shared" si="88"/>
        <v>2178611.88422108j</v>
      </c>
      <c r="E291" s="72">
        <f t="shared" si="69"/>
        <v>-0.92362309538787657</v>
      </c>
      <c r="F291" s="72" t="str">
        <f t="shared" si="70"/>
        <v>-2.17861188422108j</v>
      </c>
      <c r="G291" s="72" t="str">
        <f t="shared" si="71"/>
        <v>-0.923623095387877-2.17861188422108j</v>
      </c>
      <c r="H291" s="72">
        <f t="shared" si="72"/>
        <v>7.4814377048508396</v>
      </c>
      <c r="I291" s="72">
        <f t="shared" si="73"/>
        <v>-112.97452929864215</v>
      </c>
      <c r="J291" s="72"/>
      <c r="K291" s="72"/>
      <c r="L291" s="72"/>
      <c r="M291" s="72">
        <f t="shared" si="74"/>
        <v>21.81818181818182</v>
      </c>
      <c r="N291" s="72" t="str">
        <f t="shared" si="75"/>
        <v>1+52.770337059603j</v>
      </c>
      <c r="O291" s="72" t="str">
        <f t="shared" si="76"/>
        <v>-343.584991274233+6.53583565266324j</v>
      </c>
      <c r="P291" s="72" t="str">
        <f t="shared" si="89"/>
        <v>0.000242629430033153-3.35099393753241j</v>
      </c>
      <c r="Q291" s="72"/>
      <c r="R291" s="72"/>
      <c r="S291" s="72"/>
      <c r="T291" s="72">
        <f t="shared" si="77"/>
        <v>24</v>
      </c>
      <c r="U291" s="72" t="str">
        <f t="shared" si="78"/>
        <v>1+0.0479294614528638j</v>
      </c>
      <c r="V291" s="72" t="str">
        <f t="shared" si="79"/>
        <v>-343.584991274233+6.53583565266324j</v>
      </c>
      <c r="W291" s="72" t="str">
        <f t="shared" si="90"/>
        <v>-0.0697627820652204-0.00467501548063121j</v>
      </c>
      <c r="X291" s="72"/>
      <c r="Y291" s="72"/>
      <c r="Z291" s="72"/>
      <c r="AA291" s="72" t="str">
        <f t="shared" si="80"/>
        <v>1.9999999996-0.091801578299113j</v>
      </c>
      <c r="AB291" s="72">
        <f t="shared" si="81"/>
        <v>6.0297403601951913</v>
      </c>
      <c r="AC291" s="72">
        <f t="shared" si="82"/>
        <v>-2.6280768479504713</v>
      </c>
      <c r="AD291" s="72"/>
      <c r="AE291" s="72" t="str">
        <f t="shared" si="83"/>
        <v>62499.9999999988-0.0085102026727384j</v>
      </c>
      <c r="AF291" s="72" t="str">
        <f t="shared" si="84"/>
        <v>0.242424242424243+2.50070234644292E-08j</v>
      </c>
      <c r="AG291" s="72">
        <f t="shared" si="91"/>
        <v>-12.308479057718809</v>
      </c>
      <c r="AH291" s="72">
        <f t="shared" si="92"/>
        <v>5.9102872236226614E-6</v>
      </c>
      <c r="AI291" s="72"/>
      <c r="AJ291" s="72"/>
      <c r="AK291" s="72"/>
      <c r="AL291" s="72" t="str">
        <f t="shared" si="85"/>
        <v>-0.501013235451119+0.212361901502454j</v>
      </c>
      <c r="AM291" s="72">
        <f t="shared" si="93"/>
        <v>-5.2854422806196535</v>
      </c>
      <c r="AN291" s="72">
        <f t="shared" si="94"/>
        <v>157.02961921447405</v>
      </c>
      <c r="AO291" s="72"/>
      <c r="AP291" s="72"/>
      <c r="AQ291" s="72"/>
      <c r="AR291" s="72" t="str">
        <f t="shared" si="86"/>
        <v>-0.0388056317886391-0.000816765571206675j</v>
      </c>
      <c r="AS291" s="72">
        <f t="shared" si="95"/>
        <v>-28.220181324118151</v>
      </c>
      <c r="AT291" s="72">
        <f t="shared" si="96"/>
        <v>-178.79423915173439</v>
      </c>
      <c r="AU291" s="72"/>
      <c r="AV291" s="72"/>
      <c r="AW291" s="72"/>
      <c r="AX291" s="72" t="str">
        <f t="shared" si="97"/>
        <v>-0.0664329090843653+0.0266360838975455j</v>
      </c>
      <c r="AY291" s="72">
        <f t="shared" si="98"/>
        <v>-22.904915500532827</v>
      </c>
      <c r="AZ291" s="72">
        <f t="shared" si="99"/>
        <v>158.15182453836158</v>
      </c>
      <c r="BA291" s="72">
        <f t="shared" si="87"/>
        <v>-21.848175461638419</v>
      </c>
      <c r="BB291" s="72">
        <f t="shared" si="100"/>
        <v>22.904915500532827</v>
      </c>
      <c r="BC291" s="72">
        <f t="shared" si="101"/>
        <v>21.848175461638419</v>
      </c>
      <c r="BD291" s="72"/>
      <c r="BE291" s="72"/>
      <c r="BF291" s="56"/>
    </row>
    <row r="292" spans="2:58" s="42" customFormat="1" hidden="1" x14ac:dyDescent="0.3">
      <c r="B292" s="55">
        <v>178</v>
      </c>
      <c r="C292" s="72">
        <f t="shared" si="68"/>
        <v>363078.05477010191</v>
      </c>
      <c r="D292" s="72" t="str">
        <f t="shared" si="88"/>
        <v>2281286.69909085j</v>
      </c>
      <c r="E292" s="72">
        <f t="shared" si="69"/>
        <v>-1.1092107816902605</v>
      </c>
      <c r="F292" s="72" t="str">
        <f t="shared" si="70"/>
        <v>-2.28128669909085j</v>
      </c>
      <c r="G292" s="72" t="str">
        <f t="shared" si="71"/>
        <v>-1.10921078169026-2.28128669909085j</v>
      </c>
      <c r="H292" s="72">
        <f t="shared" si="72"/>
        <v>8.0852273992828909</v>
      </c>
      <c r="I292" s="72">
        <f t="shared" si="73"/>
        <v>-115.93002005608963</v>
      </c>
      <c r="J292" s="72"/>
      <c r="K292" s="72"/>
      <c r="L292" s="72"/>
      <c r="M292" s="72">
        <f t="shared" si="74"/>
        <v>21.81818181818182</v>
      </c>
      <c r="N292" s="72" t="str">
        <f t="shared" si="75"/>
        <v>1+55.2573264253786j</v>
      </c>
      <c r="O292" s="72" t="str">
        <f t="shared" si="76"/>
        <v>-376.829929650385+6.84386009727255j</v>
      </c>
      <c r="P292" s="72" t="str">
        <f t="shared" si="89"/>
        <v>0.000206355630822859-3.1993556976353j</v>
      </c>
      <c r="Q292" s="72"/>
      <c r="R292" s="72"/>
      <c r="S292" s="72"/>
      <c r="T292" s="72">
        <f t="shared" si="77"/>
        <v>24</v>
      </c>
      <c r="U292" s="72" t="str">
        <f t="shared" si="78"/>
        <v>1+0.0501883073799987j</v>
      </c>
      <c r="V292" s="72" t="str">
        <f t="shared" si="79"/>
        <v>-376.829929650385+6.84386009727255j</v>
      </c>
      <c r="W292" s="72" t="str">
        <f t="shared" si="90"/>
        <v>-0.0636101741077867-0.0043517204458739j</v>
      </c>
      <c r="X292" s="72"/>
      <c r="Y292" s="72"/>
      <c r="Z292" s="72"/>
      <c r="AA292" s="72" t="str">
        <f t="shared" si="80"/>
        <v>1.9999999996-0.0876698270621763j</v>
      </c>
      <c r="AB292" s="72">
        <f t="shared" si="81"/>
        <v>6.0289368713007203</v>
      </c>
      <c r="AC292" s="72">
        <f t="shared" si="82"/>
        <v>-2.5099487421993869</v>
      </c>
      <c r="AD292" s="72"/>
      <c r="AE292" s="72" t="str">
        <f t="shared" si="83"/>
        <v>62499.9999999987-0.00891127616832344j</v>
      </c>
      <c r="AF292" s="72" t="str">
        <f t="shared" si="84"/>
        <v>0.242424242424243+2.61855681713825E-08j</v>
      </c>
      <c r="AG292" s="72">
        <f t="shared" si="91"/>
        <v>-12.308479057718804</v>
      </c>
      <c r="AH292" s="72">
        <f t="shared" si="92"/>
        <v>6.1888304790357728E-6</v>
      </c>
      <c r="AI292" s="72"/>
      <c r="AJ292" s="72"/>
      <c r="AK292" s="72"/>
      <c r="AL292" s="72" t="str">
        <f t="shared" si="85"/>
        <v>-0.500885399165127+0.243501337972491j</v>
      </c>
      <c r="AM292" s="72">
        <f t="shared" si="93"/>
        <v>-5.083874899184079</v>
      </c>
      <c r="AN292" s="72">
        <f t="shared" si="94"/>
        <v>154.07367547133083</v>
      </c>
      <c r="AO292" s="72"/>
      <c r="AP292" s="72"/>
      <c r="AQ292" s="72"/>
      <c r="AR292" s="72" t="str">
        <f t="shared" si="86"/>
        <v>-0.0353805164014074-0.000866965746740957j</v>
      </c>
      <c r="AS292" s="72">
        <f t="shared" si="95"/>
        <v>-29.022109720660374</v>
      </c>
      <c r="AT292" s="72">
        <f t="shared" si="96"/>
        <v>-178.59630257595092</v>
      </c>
      <c r="AU292" s="72"/>
      <c r="AV292" s="72"/>
      <c r="AW292" s="72"/>
      <c r="AX292" s="72" t="str">
        <f t="shared" si="97"/>
        <v>-0.0579427999525718+0.0265313488033256j</v>
      </c>
      <c r="AY292" s="72">
        <f t="shared" si="98"/>
        <v>-23.91337010292197</v>
      </c>
      <c r="AZ292" s="72">
        <f t="shared" si="99"/>
        <v>155.39749548904865</v>
      </c>
      <c r="BA292" s="72">
        <f t="shared" si="87"/>
        <v>-24.602504510951352</v>
      </c>
      <c r="BB292" s="72">
        <f t="shared" si="100"/>
        <v>23.91337010292197</v>
      </c>
      <c r="BC292" s="72">
        <f t="shared" si="101"/>
        <v>24.602504510951352</v>
      </c>
      <c r="BD292" s="72"/>
      <c r="BE292" s="72"/>
      <c r="BF292" s="56"/>
    </row>
    <row r="293" spans="2:58" s="42" customFormat="1" hidden="1" x14ac:dyDescent="0.3">
      <c r="B293" s="55">
        <v>179</v>
      </c>
      <c r="C293" s="72">
        <f t="shared" si="68"/>
        <v>380189.3963205617</v>
      </c>
      <c r="D293" s="72" t="str">
        <f t="shared" si="88"/>
        <v>2388800.42890683j</v>
      </c>
      <c r="E293" s="72">
        <f t="shared" si="69"/>
        <v>-1.3127036331934923</v>
      </c>
      <c r="F293" s="72" t="str">
        <f t="shared" si="70"/>
        <v>-2.38880042890683j</v>
      </c>
      <c r="G293" s="72" t="str">
        <f t="shared" si="71"/>
        <v>-1.31270363319349-2.38880042890683j</v>
      </c>
      <c r="H293" s="72">
        <f t="shared" si="72"/>
        <v>8.7096299601254739</v>
      </c>
      <c r="I293" s="72">
        <f t="shared" si="73"/>
        <v>-118.78985932150525</v>
      </c>
      <c r="J293" s="72"/>
      <c r="K293" s="72"/>
      <c r="L293" s="72"/>
      <c r="M293" s="72">
        <f t="shared" si="74"/>
        <v>21.81818181818182</v>
      </c>
      <c r="N293" s="72" t="str">
        <f t="shared" si="75"/>
        <v>1+57.8615239889812j</v>
      </c>
      <c r="O293" s="72" t="str">
        <f t="shared" si="76"/>
        <v>-413.28227971196+7.16640128672049j</v>
      </c>
      <c r="P293" s="72" t="str">
        <f t="shared" si="89"/>
        <v>0.000175795833374542-3.05464824604881j</v>
      </c>
      <c r="Q293" s="72"/>
      <c r="R293" s="72"/>
      <c r="S293" s="72"/>
      <c r="T293" s="72">
        <f t="shared" si="77"/>
        <v>24</v>
      </c>
      <c r="U293" s="72" t="str">
        <f t="shared" si="78"/>
        <v>1+0.0525536094359503j</v>
      </c>
      <c r="V293" s="72" t="str">
        <f t="shared" si="79"/>
        <v>-413.28227971196+7.16640128672049j</v>
      </c>
      <c r="W293" s="72" t="str">
        <f t="shared" si="90"/>
        <v>-0.0580013287701739-0.00405763204936258j</v>
      </c>
      <c r="X293" s="72"/>
      <c r="Y293" s="72"/>
      <c r="Z293" s="72"/>
      <c r="AA293" s="72" t="str">
        <f t="shared" si="80"/>
        <v>1.9999999996-0.083724035282537j</v>
      </c>
      <c r="AB293" s="72">
        <f t="shared" si="81"/>
        <v>6.0282039510878924</v>
      </c>
      <c r="AC293" s="72">
        <f t="shared" si="82"/>
        <v>-2.3971173280624005</v>
      </c>
      <c r="AD293" s="72"/>
      <c r="AE293" s="72" t="str">
        <f t="shared" si="83"/>
        <v>62499.9999999986-0.0093312516754171j</v>
      </c>
      <c r="AF293" s="72" t="str">
        <f t="shared" si="84"/>
        <v>0.242424242424243+2.74196559791876E-08j</v>
      </c>
      <c r="AG293" s="72">
        <f t="shared" si="91"/>
        <v>-12.308479057718799</v>
      </c>
      <c r="AH293" s="72">
        <f t="shared" si="92"/>
        <v>6.4805010736458779E-6</v>
      </c>
      <c r="AI293" s="72"/>
      <c r="AJ293" s="72"/>
      <c r="AK293" s="72"/>
      <c r="AL293" s="72" t="str">
        <f t="shared" si="85"/>
        <v>-0.500768689834298+0.275146990293159j</v>
      </c>
      <c r="AM293" s="72">
        <f t="shared" si="93"/>
        <v>-4.8614987392265974</v>
      </c>
      <c r="AN293" s="72">
        <f t="shared" si="94"/>
        <v>151.21343806611057</v>
      </c>
      <c r="AO293" s="72"/>
      <c r="AP293" s="72"/>
      <c r="AQ293" s="72"/>
      <c r="AR293" s="72" t="str">
        <f t="shared" si="86"/>
        <v>-0.0322585685778193-0.000903679497929175j</v>
      </c>
      <c r="AS293" s="72">
        <f t="shared" si="95"/>
        <v>-29.823691305780468</v>
      </c>
      <c r="AT293" s="72">
        <f t="shared" si="96"/>
        <v>-178.39535708852722</v>
      </c>
      <c r="AU293" s="72"/>
      <c r="AV293" s="72"/>
      <c r="AW293" s="72"/>
      <c r="AX293" s="72" t="str">
        <f t="shared" si="97"/>
        <v>-0.0503269665580569+0.0259271276010482j</v>
      </c>
      <c r="AY293" s="72">
        <f t="shared" si="98"/>
        <v>-24.941693226376835</v>
      </c>
      <c r="AZ293" s="72">
        <f t="shared" si="99"/>
        <v>152.74366888882733</v>
      </c>
      <c r="BA293" s="72">
        <f t="shared" si="87"/>
        <v>-27.25633111117266</v>
      </c>
      <c r="BB293" s="72">
        <f t="shared" si="100"/>
        <v>24.941693226376835</v>
      </c>
      <c r="BC293" s="72">
        <f t="shared" si="101"/>
        <v>27.25633111117266</v>
      </c>
      <c r="BD293" s="72"/>
      <c r="BE293" s="72"/>
      <c r="BF293" s="56"/>
    </row>
    <row r="294" spans="2:58" s="42" customFormat="1" hidden="1" x14ac:dyDescent="0.3">
      <c r="B294" s="55">
        <v>180</v>
      </c>
      <c r="C294" s="72">
        <f t="shared" si="68"/>
        <v>398107.17055349768</v>
      </c>
      <c r="D294" s="72" t="str">
        <f t="shared" si="88"/>
        <v>2501381.12470457j</v>
      </c>
      <c r="E294" s="72">
        <f t="shared" si="69"/>
        <v>-1.5358291079377788</v>
      </c>
      <c r="F294" s="72" t="str">
        <f t="shared" si="70"/>
        <v>-2.50138112470457j</v>
      </c>
      <c r="G294" s="72" t="str">
        <f t="shared" si="71"/>
        <v>-1.53582910793778-2.50138112470457j</v>
      </c>
      <c r="H294" s="72">
        <f t="shared" si="72"/>
        <v>9.3528948861681389</v>
      </c>
      <c r="I294" s="72">
        <f t="shared" si="73"/>
        <v>-121.54961056013583</v>
      </c>
      <c r="J294" s="72"/>
      <c r="K294" s="72"/>
      <c r="L294" s="72"/>
      <c r="M294" s="72">
        <f t="shared" si="74"/>
        <v>21.81818181818182</v>
      </c>
      <c r="N294" s="72" t="str">
        <f t="shared" si="75"/>
        <v>1+60.5884536025941j</v>
      </c>
      <c r="O294" s="72" t="str">
        <f t="shared" si="76"/>
        <v>-453.251486752654+7.50414337411371j</v>
      </c>
      <c r="P294" s="72" t="str">
        <f t="shared" si="89"/>
        <v>0.00015002017244723-2.91654591247351j</v>
      </c>
      <c r="Q294" s="72"/>
      <c r="R294" s="72"/>
      <c r="S294" s="72"/>
      <c r="T294" s="72">
        <f t="shared" si="77"/>
        <v>24</v>
      </c>
      <c r="U294" s="72" t="str">
        <f t="shared" si="78"/>
        <v>1+0.0550303847435005j</v>
      </c>
      <c r="V294" s="72" t="str">
        <f t="shared" si="79"/>
        <v>-453.251486752654+7.50414337411371j</v>
      </c>
      <c r="W294" s="72" t="str">
        <f t="shared" si="90"/>
        <v>-0.052887996076013-0.00378952610056258j</v>
      </c>
      <c r="X294" s="72"/>
      <c r="Y294" s="72"/>
      <c r="Z294" s="72"/>
      <c r="AA294" s="72" t="str">
        <f t="shared" si="80"/>
        <v>1.9999999996-0.0799558334068091j</v>
      </c>
      <c r="AB294" s="72">
        <f t="shared" si="81"/>
        <v>6.0275354120499038</v>
      </c>
      <c r="AC294" s="72">
        <f t="shared" si="82"/>
        <v>-2.2893467835029333</v>
      </c>
      <c r="AD294" s="72"/>
      <c r="AE294" s="72" t="str">
        <f t="shared" si="83"/>
        <v>62499.9999999985-0.00977102001837701j</v>
      </c>
      <c r="AF294" s="72" t="str">
        <f t="shared" si="84"/>
        <v>0.242424242424243+2.87119045535419E-08j</v>
      </c>
      <c r="AG294" s="72">
        <f t="shared" si="91"/>
        <v>-12.308479057718793</v>
      </c>
      <c r="AH294" s="72">
        <f t="shared" si="92"/>
        <v>6.7859176798891051E-6</v>
      </c>
      <c r="AI294" s="72"/>
      <c r="AJ294" s="72"/>
      <c r="AK294" s="72"/>
      <c r="AL294" s="72" t="str">
        <f t="shared" si="85"/>
        <v>-0.500662148972322+0.30736731578912j</v>
      </c>
      <c r="AM294" s="72">
        <f t="shared" si="93"/>
        <v>-4.6200816028878648</v>
      </c>
      <c r="AN294" s="72">
        <f t="shared" si="94"/>
        <v>148.45333659824036</v>
      </c>
      <c r="AO294" s="72"/>
      <c r="AP294" s="72"/>
      <c r="AQ294" s="72"/>
      <c r="AR294" s="72" t="str">
        <f t="shared" si="86"/>
        <v>-0.0294128098797769-0.000928963720663746j</v>
      </c>
      <c r="AS294" s="72">
        <f t="shared" si="95"/>
        <v>-30.624939641741133</v>
      </c>
      <c r="AT294" s="72">
        <f t="shared" si="96"/>
        <v>-178.19099183993879</v>
      </c>
      <c r="AU294" s="72"/>
      <c r="AV294" s="72"/>
      <c r="AW294" s="72"/>
      <c r="AX294" s="72" t="str">
        <f t="shared" si="97"/>
        <v>-0.043548278474289+0.0249457430787179j</v>
      </c>
      <c r="AY294" s="72">
        <f t="shared" si="98"/>
        <v>-25.988162028333953</v>
      </c>
      <c r="AZ294" s="72">
        <f t="shared" si="99"/>
        <v>150.19464157581913</v>
      </c>
      <c r="BA294" s="72">
        <f t="shared" si="87"/>
        <v>-29.805358424180852</v>
      </c>
      <c r="BB294" s="72">
        <f t="shared" si="100"/>
        <v>25.988162028333953</v>
      </c>
      <c r="BC294" s="72">
        <f t="shared" si="101"/>
        <v>29.805358424180852</v>
      </c>
      <c r="BD294" s="72"/>
      <c r="BE294" s="72"/>
      <c r="BF294" s="56"/>
    </row>
    <row r="295" spans="2:58" s="42" customFormat="1" hidden="1" x14ac:dyDescent="0.3">
      <c r="B295" s="55">
        <v>181</v>
      </c>
      <c r="C295" s="72">
        <f t="shared" si="68"/>
        <v>416869.38347033586</v>
      </c>
      <c r="D295" s="72" t="str">
        <f t="shared" si="88"/>
        <v>2619267.58523383j</v>
      </c>
      <c r="E295" s="72">
        <f t="shared" si="69"/>
        <v>-1.780481325999014</v>
      </c>
      <c r="F295" s="72" t="str">
        <f t="shared" si="70"/>
        <v>-2.61926758523383j</v>
      </c>
      <c r="G295" s="72" t="str">
        <f t="shared" si="71"/>
        <v>-1.78048132599901-2.61926758523383j</v>
      </c>
      <c r="H295" s="72">
        <f t="shared" si="72"/>
        <v>10.013302213760664</v>
      </c>
      <c r="I295" s="72">
        <f t="shared" si="73"/>
        <v>-124.20641763136693</v>
      </c>
      <c r="J295" s="72"/>
      <c r="K295" s="72"/>
      <c r="L295" s="72"/>
      <c r="M295" s="72">
        <f t="shared" si="74"/>
        <v>21.81818181818182</v>
      </c>
      <c r="N295" s="72" t="str">
        <f t="shared" si="75"/>
        <v>1+63.4438994495338j</v>
      </c>
      <c r="O295" s="72" t="str">
        <f t="shared" si="76"/>
        <v>-497.076850789913+7.85780275570149j</v>
      </c>
      <c r="P295" s="72" t="str">
        <f t="shared" si="89"/>
        <v>0.000128253120783578-2.78473946927311j</v>
      </c>
      <c r="Q295" s="72"/>
      <c r="R295" s="72"/>
      <c r="S295" s="72"/>
      <c r="T295" s="72">
        <f t="shared" si="77"/>
        <v>24</v>
      </c>
      <c r="U295" s="72" t="str">
        <f t="shared" si="78"/>
        <v>1+0.0576238868751442j</v>
      </c>
      <c r="V295" s="72" t="str">
        <f t="shared" si="79"/>
        <v>-497.076850789913+7.85780275570149j</v>
      </c>
      <c r="W295" s="72" t="str">
        <f t="shared" si="90"/>
        <v>-0.0482262398669155-0.00354457376706826j</v>
      </c>
      <c r="X295" s="72"/>
      <c r="Y295" s="72"/>
      <c r="Z295" s="72"/>
      <c r="AA295" s="72" t="str">
        <f t="shared" si="80"/>
        <v>1.9999999996-0.0763572285736016j</v>
      </c>
      <c r="AB295" s="72">
        <f t="shared" si="81"/>
        <v>6.026925607459388</v>
      </c>
      <c r="AC295" s="72">
        <f t="shared" si="82"/>
        <v>-2.1864115700245925</v>
      </c>
      <c r="AD295" s="72"/>
      <c r="AE295" s="72" t="str">
        <f t="shared" si="83"/>
        <v>62499.9999999983-0.0102315140048193j</v>
      </c>
      <c r="AF295" s="72" t="str">
        <f t="shared" si="84"/>
        <v>0.242424242424244+3.00650549269262E-08j</v>
      </c>
      <c r="AG295" s="72">
        <f t="shared" si="91"/>
        <v>-12.308479057718756</v>
      </c>
      <c r="AH295" s="72">
        <f t="shared" si="92"/>
        <v>7.1057281273351426E-6</v>
      </c>
      <c r="AI295" s="72"/>
      <c r="AJ295" s="72"/>
      <c r="AK295" s="72"/>
      <c r="AL295" s="72" t="str">
        <f t="shared" si="85"/>
        <v>-0.500564898929213+0.340231817596323j</v>
      </c>
      <c r="AM295" s="72">
        <f t="shared" si="93"/>
        <v>-4.3613592218685167</v>
      </c>
      <c r="AN295" s="72">
        <f t="shared" si="94"/>
        <v>145.79622116576513</v>
      </c>
      <c r="AO295" s="72"/>
      <c r="AP295" s="72"/>
      <c r="AQ295" s="72"/>
      <c r="AR295" s="72" t="str">
        <f t="shared" si="86"/>
        <v>-0.0268186869109261-0.000944595399778783j</v>
      </c>
      <c r="AS295" s="72">
        <f t="shared" si="95"/>
        <v>-31.425865465020209</v>
      </c>
      <c r="AT295" s="72">
        <f t="shared" si="96"/>
        <v>-177.98278840479267</v>
      </c>
      <c r="AU295" s="72"/>
      <c r="AV295" s="72"/>
      <c r="AW295" s="72"/>
      <c r="AX295" s="72" t="str">
        <f t="shared" si="97"/>
        <v>-0.0375570476178133+0.0236937835354593j</v>
      </c>
      <c r="AY295" s="72">
        <f t="shared" si="98"/>
        <v>-27.051091215896182</v>
      </c>
      <c r="AZ295" s="72">
        <f t="shared" si="99"/>
        <v>147.75321770999582</v>
      </c>
      <c r="BA295" s="72">
        <f t="shared" si="87"/>
        <v>-32.246782290004163</v>
      </c>
      <c r="BB295" s="72">
        <f t="shared" si="100"/>
        <v>27.051091215896182</v>
      </c>
      <c r="BC295" s="72">
        <f t="shared" si="101"/>
        <v>32.246782290004163</v>
      </c>
      <c r="BD295" s="72"/>
      <c r="BE295" s="72"/>
      <c r="BF295" s="56"/>
    </row>
    <row r="296" spans="2:58" s="42" customFormat="1" hidden="1" x14ac:dyDescent="0.3">
      <c r="B296" s="55">
        <v>182</v>
      </c>
      <c r="C296" s="72">
        <f t="shared" si="68"/>
        <v>436515.83224016632</v>
      </c>
      <c r="D296" s="72" t="str">
        <f t="shared" si="88"/>
        <v>2742709.86348268j</v>
      </c>
      <c r="E296" s="72">
        <f t="shared" si="69"/>
        <v>-2.0487371487411954</v>
      </c>
      <c r="F296" s="72" t="str">
        <f t="shared" si="70"/>
        <v>-2.74270986348268j</v>
      </c>
      <c r="G296" s="72" t="str">
        <f t="shared" si="71"/>
        <v>-2.0487371487412-2.74270986348268j</v>
      </c>
      <c r="H296" s="72">
        <f t="shared" si="72"/>
        <v>10.689195074890145</v>
      </c>
      <c r="I296" s="72">
        <f t="shared" si="73"/>
        <v>-126.75883128102217</v>
      </c>
      <c r="J296" s="72"/>
      <c r="K296" s="72"/>
      <c r="L296" s="72"/>
      <c r="M296" s="72">
        <f t="shared" si="74"/>
        <v>21.81818181818182</v>
      </c>
      <c r="N296" s="72" t="str">
        <f t="shared" si="75"/>
        <v>1+66.4339183132775j</v>
      </c>
      <c r="O296" s="72" t="str">
        <f t="shared" si="76"/>
        <v>-545.1304068948+8.22812959044804j</v>
      </c>
      <c r="P296" s="72" t="str">
        <f t="shared" si="89"/>
        <v>0.000109847546743275-2.65893515841467j</v>
      </c>
      <c r="Q296" s="72"/>
      <c r="R296" s="72"/>
      <c r="S296" s="72"/>
      <c r="T296" s="72">
        <f t="shared" si="77"/>
        <v>24</v>
      </c>
      <c r="U296" s="72" t="str">
        <f t="shared" si="78"/>
        <v>1+0.060339616996619j</v>
      </c>
      <c r="V296" s="72" t="str">
        <f t="shared" si="79"/>
        <v>-545.1304068948+8.22812959044804j</v>
      </c>
      <c r="W296" s="72" t="str">
        <f t="shared" si="90"/>
        <v>-0.0439760466755448-0.00332029069732322j</v>
      </c>
      <c r="X296" s="72"/>
      <c r="Y296" s="72"/>
      <c r="Z296" s="72"/>
      <c r="AA296" s="72" t="str">
        <f t="shared" si="80"/>
        <v>1.9999999996-0.0729205876595915j</v>
      </c>
      <c r="AB296" s="72">
        <f t="shared" si="81"/>
        <v>6.0263693843983361</v>
      </c>
      <c r="AC296" s="72">
        <f t="shared" si="82"/>
        <v>-2.0880960121960923</v>
      </c>
      <c r="AD296" s="72"/>
      <c r="AE296" s="72" t="str">
        <f t="shared" si="83"/>
        <v>62499.9999999982-0.0107137104042289j</v>
      </c>
      <c r="AF296" s="72" t="str">
        <f t="shared" si="84"/>
        <v>0.242424242424244+3.14819773127028E-08j</v>
      </c>
      <c r="AG296" s="72">
        <f t="shared" si="91"/>
        <v>-12.308479057718746</v>
      </c>
      <c r="AH296" s="72">
        <f t="shared" si="92"/>
        <v>7.4406107768208864E-6</v>
      </c>
      <c r="AI296" s="72"/>
      <c r="AJ296" s="72"/>
      <c r="AK296" s="72"/>
      <c r="AL296" s="72" t="str">
        <f t="shared" si="85"/>
        <v>-0.500476136377236+0.373811214674795j</v>
      </c>
      <c r="AM296" s="72">
        <f t="shared" si="93"/>
        <v>-4.087002836014376</v>
      </c>
      <c r="AN296" s="72">
        <f t="shared" si="94"/>
        <v>143.24353575707383</v>
      </c>
      <c r="AO296" s="72"/>
      <c r="AP296" s="72"/>
      <c r="AQ296" s="72"/>
      <c r="AR296" s="72" t="str">
        <f t="shared" si="86"/>
        <v>-0.0244538492573716-0.000952108429446393j</v>
      </c>
      <c r="AS296" s="72">
        <f t="shared" si="95"/>
        <v>-32.226476782184399</v>
      </c>
      <c r="AT296" s="72">
        <f t="shared" si="96"/>
        <v>-177.7703201814881</v>
      </c>
      <c r="AU296" s="72"/>
      <c r="AV296" s="72"/>
      <c r="AW296" s="72"/>
      <c r="AX296" s="72" t="str">
        <f t="shared" si="97"/>
        <v>-0.0322951886270616+0.0222615896240444j</v>
      </c>
      <c r="AY296" s="72">
        <f t="shared" si="98"/>
        <v>-28.12886245491951</v>
      </c>
      <c r="AZ296" s="72">
        <f t="shared" si="99"/>
        <v>145.42088358720349</v>
      </c>
      <c r="BA296" s="72">
        <f t="shared" si="87"/>
        <v>-34.579116412796509</v>
      </c>
      <c r="BB296" s="72">
        <f t="shared" si="100"/>
        <v>28.12886245491951</v>
      </c>
      <c r="BC296" s="72">
        <f t="shared" si="101"/>
        <v>34.579116412796509</v>
      </c>
      <c r="BD296" s="72"/>
      <c r="BE296" s="72"/>
      <c r="BF296" s="56"/>
    </row>
    <row r="297" spans="2:58" s="42" customFormat="1" hidden="1" x14ac:dyDescent="0.3">
      <c r="B297" s="55">
        <v>183</v>
      </c>
      <c r="C297" s="72">
        <f t="shared" si="68"/>
        <v>457088.1896148753</v>
      </c>
      <c r="D297" s="72" t="str">
        <f t="shared" si="88"/>
        <v>2871969.7970735j</v>
      </c>
      <c r="E297" s="72">
        <f t="shared" si="69"/>
        <v>-2.3428738093664645</v>
      </c>
      <c r="F297" s="72" t="str">
        <f t="shared" si="70"/>
        <v>-2.8719697970735j</v>
      </c>
      <c r="G297" s="72" t="str">
        <f t="shared" si="71"/>
        <v>-2.34287380936646-2.8719697970735j</v>
      </c>
      <c r="H297" s="72">
        <f t="shared" si="72"/>
        <v>11.379003773531212</v>
      </c>
      <c r="I297" s="72">
        <f t="shared" si="73"/>
        <v>-129.20661752415549</v>
      </c>
      <c r="J297" s="72"/>
      <c r="K297" s="72"/>
      <c r="L297" s="72"/>
      <c r="M297" s="72">
        <f t="shared" si="74"/>
        <v>21.81818181818182</v>
      </c>
      <c r="N297" s="72" t="str">
        <f t="shared" si="75"/>
        <v>1+69.5648524247143j</v>
      </c>
      <c r="O297" s="72" t="str">
        <f t="shared" si="76"/>
        <v>-597.820083410954+8.6159093912205j</v>
      </c>
      <c r="P297" s="72" t="str">
        <f t="shared" si="89"/>
        <v>0.0000942631736747981-2.53885379282431j</v>
      </c>
      <c r="Q297" s="72"/>
      <c r="R297" s="72"/>
      <c r="S297" s="72"/>
      <c r="T297" s="72">
        <f t="shared" si="77"/>
        <v>24</v>
      </c>
      <c r="U297" s="72" t="str">
        <f t="shared" si="78"/>
        <v>1+0.063183335535617j</v>
      </c>
      <c r="V297" s="72" t="str">
        <f t="shared" si="79"/>
        <v>-597.820083410954+8.6159093912205j</v>
      </c>
      <c r="W297" s="72" t="str">
        <f t="shared" si="90"/>
        <v>-0.0401009709725371-0.00311449286653394j</v>
      </c>
      <c r="X297" s="72"/>
      <c r="Y297" s="72"/>
      <c r="Z297" s="72"/>
      <c r="AA297" s="72" t="str">
        <f t="shared" si="80"/>
        <v>1.9999999996-0.0696386210886402j</v>
      </c>
      <c r="AB297" s="72">
        <f t="shared" si="81"/>
        <v>6.0258620408182768</v>
      </c>
      <c r="AC297" s="72">
        <f t="shared" si="82"/>
        <v>-1.9941938906851582</v>
      </c>
      <c r="AD297" s="72"/>
      <c r="AE297" s="72" t="str">
        <f t="shared" si="83"/>
        <v>62499.999999998-0.011218632019818j</v>
      </c>
      <c r="AF297" s="72" t="str">
        <f t="shared" si="84"/>
        <v>0.242424242424244+3.29656771932219E-08j</v>
      </c>
      <c r="AG297" s="72">
        <f t="shared" si="91"/>
        <v>-12.30847905771874</v>
      </c>
      <c r="AH297" s="72">
        <f t="shared" si="92"/>
        <v>7.7912759593443401E-6</v>
      </c>
      <c r="AI297" s="72"/>
      <c r="AJ297" s="72"/>
      <c r="AK297" s="72"/>
      <c r="AL297" s="72" t="str">
        <f t="shared" si="85"/>
        <v>-0.500395126266855+0.408177611435128j</v>
      </c>
      <c r="AM297" s="72">
        <f t="shared" si="93"/>
        <v>-3.7985952413035173</v>
      </c>
      <c r="AN297" s="72">
        <f t="shared" si="94"/>
        <v>140.79550976731269</v>
      </c>
      <c r="AO297" s="72"/>
      <c r="AP297" s="72"/>
      <c r="AQ297" s="72"/>
      <c r="AR297" s="72" t="str">
        <f t="shared" si="86"/>
        <v>-0.0222979484430531-0.000952825641004549j</v>
      </c>
      <c r="AS297" s="72">
        <f t="shared" si="95"/>
        <v>-33.026778942845212</v>
      </c>
      <c r="AT297" s="72">
        <f t="shared" si="96"/>
        <v>-177.55315177306599</v>
      </c>
      <c r="AU297" s="72"/>
      <c r="AV297" s="72"/>
      <c r="AW297" s="72"/>
      <c r="AX297" s="72" t="str">
        <f t="shared" si="97"/>
        <v>-0.0276998996261164+0.0207236833940629j</v>
      </c>
      <c r="AY297" s="72">
        <f t="shared" si="98"/>
        <v>-29.219945705725404</v>
      </c>
      <c r="AZ297" s="72">
        <f t="shared" si="99"/>
        <v>143.19799619249991</v>
      </c>
      <c r="BA297" s="72">
        <f t="shared" si="87"/>
        <v>-36.802003807500085</v>
      </c>
      <c r="BB297" s="72">
        <f t="shared" si="100"/>
        <v>29.219945705725404</v>
      </c>
      <c r="BC297" s="72">
        <f t="shared" si="101"/>
        <v>36.802003807500085</v>
      </c>
      <c r="BD297" s="72"/>
      <c r="BE297" s="72"/>
      <c r="BF297" s="56"/>
    </row>
    <row r="298" spans="2:58" s="42" customFormat="1" hidden="1" x14ac:dyDescent="0.3">
      <c r="B298" s="55">
        <v>184</v>
      </c>
      <c r="C298" s="72">
        <f t="shared" si="68"/>
        <v>478630.09232263849</v>
      </c>
      <c r="D298" s="72" t="str">
        <f t="shared" si="88"/>
        <v>3007321.56365561j</v>
      </c>
      <c r="E298" s="72">
        <f t="shared" si="69"/>
        <v>-2.6653882444284354</v>
      </c>
      <c r="F298" s="72" t="str">
        <f t="shared" si="70"/>
        <v>-3.00732156365561j</v>
      </c>
      <c r="G298" s="72" t="str">
        <f t="shared" si="71"/>
        <v>-2.66538824442844-3.00732156365561j</v>
      </c>
      <c r="H298" s="72">
        <f t="shared" si="72"/>
        <v>12.081262034166176</v>
      </c>
      <c r="I298" s="72">
        <f t="shared" si="73"/>
        <v>-131.55056203689583</v>
      </c>
      <c r="J298" s="72"/>
      <c r="K298" s="72"/>
      <c r="L298" s="72"/>
      <c r="M298" s="72">
        <f t="shared" si="74"/>
        <v>21.81818181818182</v>
      </c>
      <c r="N298" s="72" t="str">
        <f t="shared" si="75"/>
        <v>1+72.8433429148662j</v>
      </c>
      <c r="O298" s="72" t="str">
        <f t="shared" si="76"/>
        <v>-655.593164872754+9.02196469096683j</v>
      </c>
      <c r="P298" s="72" t="str">
        <f t="shared" si="89"/>
        <v>0.0000810486876510707-2.42422992474425j</v>
      </c>
      <c r="Q298" s="72"/>
      <c r="R298" s="72"/>
      <c r="S298" s="72"/>
      <c r="T298" s="72">
        <f t="shared" si="77"/>
        <v>24</v>
      </c>
      <c r="U298" s="72" t="str">
        <f t="shared" si="78"/>
        <v>1+0.0661610744004234j</v>
      </c>
      <c r="V298" s="72" t="str">
        <f t="shared" si="79"/>
        <v>-655.593164872754+9.02196469096683j</v>
      </c>
      <c r="W298" s="72" t="str">
        <f t="shared" si="90"/>
        <v>-0.0365678132537086-0.00292525823691773j</v>
      </c>
      <c r="X298" s="72"/>
      <c r="Y298" s="72"/>
      <c r="Z298" s="72"/>
      <c r="AA298" s="72" t="str">
        <f t="shared" si="80"/>
        <v>1.9999999996-0.0665043673696311j</v>
      </c>
      <c r="AB298" s="72">
        <f t="shared" si="81"/>
        <v>6.025399286293319</v>
      </c>
      <c r="AC298" s="72">
        <f t="shared" si="82"/>
        <v>-1.9045080488823523</v>
      </c>
      <c r="AD298" s="72"/>
      <c r="AE298" s="72" t="str">
        <f t="shared" si="83"/>
        <v>62499.9999999978-0.0117473498580293j</v>
      </c>
      <c r="AF298" s="72" t="str">
        <f t="shared" si="84"/>
        <v>0.242424242424244+3.45193016948531E-08j</v>
      </c>
      <c r="AG298" s="72">
        <f t="shared" si="91"/>
        <v>-12.308479057718731</v>
      </c>
      <c r="AH298" s="72">
        <f t="shared" si="92"/>
        <v>8.1584674827721149E-6</v>
      </c>
      <c r="AI298" s="72"/>
      <c r="AJ298" s="72"/>
      <c r="AK298" s="72"/>
      <c r="AL298" s="72" t="str">
        <f t="shared" si="85"/>
        <v>-0.50032119622936+0.443404667731581j</v>
      </c>
      <c r="AM298" s="72">
        <f t="shared" si="93"/>
        <v>-3.4976146544713043</v>
      </c>
      <c r="AN298" s="72">
        <f t="shared" si="94"/>
        <v>138.45135351892188</v>
      </c>
      <c r="AO298" s="72"/>
      <c r="AP298" s="72"/>
      <c r="AQ298" s="72"/>
      <c r="AR298" s="72" t="str">
        <f t="shared" si="86"/>
        <v>-0.0203324557987334-0.000947886660428483j</v>
      </c>
      <c r="AS298" s="72">
        <f t="shared" si="95"/>
        <v>-33.826774690483042</v>
      </c>
      <c r="AT298" s="72">
        <f t="shared" si="96"/>
        <v>-177.33083835331917</v>
      </c>
      <c r="AU298" s="72"/>
      <c r="AV298" s="72"/>
      <c r="AW298" s="72"/>
      <c r="AX298" s="72" t="str">
        <f t="shared" si="97"/>
        <v>-0.0237067266001316+0.0191398684485648j</v>
      </c>
      <c r="AY298" s="72">
        <f t="shared" si="98"/>
        <v>-30.322913222889415</v>
      </c>
      <c r="AZ298" s="72">
        <f t="shared" si="99"/>
        <v>141.08397275757764</v>
      </c>
      <c r="BA298" s="72">
        <f t="shared" si="87"/>
        <v>-38.916027242422352</v>
      </c>
      <c r="BB298" s="72">
        <f t="shared" si="100"/>
        <v>30.322913222889415</v>
      </c>
      <c r="BC298" s="72">
        <f t="shared" si="101"/>
        <v>38.916027242422352</v>
      </c>
      <c r="BD298" s="72"/>
      <c r="BE298" s="72"/>
      <c r="BF298" s="56"/>
    </row>
    <row r="299" spans="2:58" s="42" customFormat="1" hidden="1" x14ac:dyDescent="0.3">
      <c r="B299" s="55">
        <v>185</v>
      </c>
      <c r="C299" s="72">
        <f t="shared" si="68"/>
        <v>501187.23362727324</v>
      </c>
      <c r="D299" s="72" t="str">
        <f t="shared" si="88"/>
        <v>3149052.26247287j</v>
      </c>
      <c r="E299" s="72">
        <f t="shared" si="69"/>
        <v>-3.019018290415354</v>
      </c>
      <c r="F299" s="72" t="str">
        <f t="shared" si="70"/>
        <v>-3.14905226247287j</v>
      </c>
      <c r="G299" s="72" t="str">
        <f t="shared" si="71"/>
        <v>-3.01901829041535-3.14905226247287j</v>
      </c>
      <c r="H299" s="72">
        <f t="shared" si="72"/>
        <v>12.794616455340268</v>
      </c>
      <c r="I299" s="72">
        <f t="shared" si="73"/>
        <v>-133.79228127073526</v>
      </c>
      <c r="J299" s="72"/>
      <c r="K299" s="72"/>
      <c r="L299" s="72"/>
      <c r="M299" s="72">
        <f t="shared" si="74"/>
        <v>21.81818181818182</v>
      </c>
      <c r="N299" s="72" t="str">
        <f t="shared" si="75"/>
        <v>1+76.2763439016178j</v>
      </c>
      <c r="O299" s="72" t="str">
        <f t="shared" si="76"/>
        <v>-718.940089019627+9.44715678741861j</v>
      </c>
      <c r="P299" s="72" t="str">
        <f t="shared" si="89"/>
        <v>0.0000698268703974871-2.31481107455788j</v>
      </c>
      <c r="Q299" s="72"/>
      <c r="R299" s="72"/>
      <c r="S299" s="72"/>
      <c r="T299" s="72">
        <f t="shared" si="77"/>
        <v>24</v>
      </c>
      <c r="U299" s="72" t="str">
        <f t="shared" si="78"/>
        <v>1+0.0692791497744031j</v>
      </c>
      <c r="V299" s="72" t="str">
        <f t="shared" si="79"/>
        <v>-718.940089019627+9.44715678741861j</v>
      </c>
      <c r="W299" s="72" t="str">
        <f t="shared" si="90"/>
        <v>-0.0333463278017602-0.0027508934497038j</v>
      </c>
      <c r="X299" s="72"/>
      <c r="Y299" s="72"/>
      <c r="Z299" s="72"/>
      <c r="AA299" s="72" t="str">
        <f t="shared" si="80"/>
        <v>1.9999999996-0.0635111783302083j</v>
      </c>
      <c r="AB299" s="72">
        <f t="shared" si="81"/>
        <v>6.0249772061552962</v>
      </c>
      <c r="AC299" s="72">
        <f t="shared" si="82"/>
        <v>-1.8188500131042225</v>
      </c>
      <c r="AD299" s="72"/>
      <c r="AE299" s="72" t="str">
        <f t="shared" si="83"/>
        <v>62499.9999999976-0.0123009854002841j</v>
      </c>
      <c r="AF299" s="72" t="str">
        <f t="shared" si="84"/>
        <v>0.242424242424244+3.61461462634624E-08j</v>
      </c>
      <c r="AG299" s="72">
        <f t="shared" si="91"/>
        <v>-12.308479057718724</v>
      </c>
      <c r="AH299" s="72">
        <f t="shared" si="92"/>
        <v>8.5429642095556149E-6</v>
      </c>
      <c r="AI299" s="72"/>
      <c r="AJ299" s="72"/>
      <c r="AK299" s="72"/>
      <c r="AL299" s="72" t="str">
        <f t="shared" si="85"/>
        <v>-0.500253731401602+0.47956776992258j</v>
      </c>
      <c r="AM299" s="72">
        <f t="shared" si="93"/>
        <v>-3.1854253624367872</v>
      </c>
      <c r="AN299" s="72">
        <f t="shared" si="94"/>
        <v>136.20944707116405</v>
      </c>
      <c r="AO299" s="72"/>
      <c r="AP299" s="72"/>
      <c r="AQ299" s="72"/>
      <c r="AR299" s="72" t="str">
        <f t="shared" si="86"/>
        <v>-0.0185404973717044-0.000938272136825433j</v>
      </c>
      <c r="AS299" s="72">
        <f t="shared" si="95"/>
        <v>-34.626464191753058</v>
      </c>
      <c r="AT299" s="72">
        <f t="shared" si="96"/>
        <v>-177.10292502223169</v>
      </c>
      <c r="AU299" s="72"/>
      <c r="AV299" s="72"/>
      <c r="AW299" s="72"/>
      <c r="AX299" s="72" t="str">
        <f t="shared" si="97"/>
        <v>-0.0202519698149645+0.0175567491248791j</v>
      </c>
      <c r="AY299" s="72">
        <f t="shared" si="98"/>
        <v>-31.43644726555404</v>
      </c>
      <c r="AZ299" s="72">
        <f t="shared" si="99"/>
        <v>139.0774718595743</v>
      </c>
      <c r="BA299" s="72">
        <f t="shared" si="87"/>
        <v>-40.922528140425698</v>
      </c>
      <c r="BB299" s="72">
        <f t="shared" si="100"/>
        <v>31.43644726555404</v>
      </c>
      <c r="BC299" s="72">
        <f t="shared" si="101"/>
        <v>40.922528140425698</v>
      </c>
      <c r="BD299" s="72"/>
      <c r="BE299" s="72"/>
      <c r="BF299" s="56"/>
    </row>
    <row r="300" spans="2:58" s="42" customFormat="1" hidden="1" x14ac:dyDescent="0.3">
      <c r="B300" s="55">
        <v>186</v>
      </c>
      <c r="C300" s="72">
        <f t="shared" si="68"/>
        <v>524807.46024977358</v>
      </c>
      <c r="D300" s="72" t="str">
        <f t="shared" si="88"/>
        <v>3297462.52333961j</v>
      </c>
      <c r="E300" s="72">
        <f t="shared" si="69"/>
        <v>-3.406765925341066</v>
      </c>
      <c r="F300" s="72" t="str">
        <f t="shared" si="70"/>
        <v>-3.29746252333961j</v>
      </c>
      <c r="G300" s="72" t="str">
        <f t="shared" si="71"/>
        <v>-3.40676592534107-3.29746252333961j</v>
      </c>
      <c r="H300" s="72">
        <f t="shared" si="72"/>
        <v>13.517830375855485</v>
      </c>
      <c r="I300" s="72">
        <f t="shared" si="73"/>
        <v>-135.9340476492101</v>
      </c>
      <c r="J300" s="72"/>
      <c r="K300" s="72"/>
      <c r="L300" s="72"/>
      <c r="M300" s="72">
        <f t="shared" si="74"/>
        <v>21.81818181818182</v>
      </c>
      <c r="N300" s="72" t="str">
        <f t="shared" si="75"/>
        <v>1+79.871137240332j</v>
      </c>
      <c r="O300" s="72" t="str">
        <f t="shared" si="76"/>
        <v>-788.3986101394+9.89238757001883j</v>
      </c>
      <c r="P300" s="72" t="str">
        <f t="shared" si="89"/>
        <v>0.0000602822416708207-2.21035701431677j</v>
      </c>
      <c r="Q300" s="72"/>
      <c r="R300" s="72"/>
      <c r="S300" s="72"/>
      <c r="T300" s="72">
        <f t="shared" si="77"/>
        <v>24</v>
      </c>
      <c r="U300" s="72" t="str">
        <f t="shared" si="78"/>
        <v>1+0.0725441755134714j</v>
      </c>
      <c r="V300" s="72" t="str">
        <f t="shared" si="79"/>
        <v>-788.3986101394+9.89238757001883j</v>
      </c>
      <c r="W300" s="72" t="str">
        <f t="shared" si="90"/>
        <v>-0.0304089572823754-0.00258990487438795j</v>
      </c>
      <c r="X300" s="72"/>
      <c r="Y300" s="72"/>
      <c r="Z300" s="72"/>
      <c r="AA300" s="72" t="str">
        <f t="shared" si="80"/>
        <v>1.9999999996-0.0606527050151163j</v>
      </c>
      <c r="AB300" s="72">
        <f t="shared" si="81"/>
        <v>6.0245922287254423</v>
      </c>
      <c r="AC300" s="72">
        <f t="shared" si="82"/>
        <v>-1.7370396262909062</v>
      </c>
      <c r="AD300" s="72"/>
      <c r="AE300" s="72" t="str">
        <f t="shared" si="83"/>
        <v>62499.9999999973-0.0128807129817948j</v>
      </c>
      <c r="AF300" s="72" t="str">
        <f t="shared" si="84"/>
        <v>0.242424242424244+3.7849661654495E-08j</v>
      </c>
      <c r="AG300" s="72">
        <f t="shared" si="91"/>
        <v>-12.308479057718715</v>
      </c>
      <c r="AH300" s="72">
        <f t="shared" si="92"/>
        <v>8.9455817088028056E-6</v>
      </c>
      <c r="AI300" s="72"/>
      <c r="AJ300" s="72"/>
      <c r="AK300" s="72"/>
      <c r="AL300" s="72" t="str">
        <f t="shared" si="85"/>
        <v>-0.500192169647884+0.516744203656046j</v>
      </c>
      <c r="AM300" s="72">
        <f t="shared" si="93"/>
        <v>-2.8632739498557265</v>
      </c>
      <c r="AN300" s="72">
        <f t="shared" si="94"/>
        <v>134.06751495719425</v>
      </c>
      <c r="AO300" s="72"/>
      <c r="AP300" s="72"/>
      <c r="AQ300" s="72"/>
      <c r="AR300" s="72" t="str">
        <f t="shared" si="86"/>
        <v>-0.0169067042039077-0.000924824813024747j</v>
      </c>
      <c r="AS300" s="72">
        <f t="shared" si="95"/>
        <v>-35.425845044720973</v>
      </c>
      <c r="AT300" s="72">
        <f t="shared" si="96"/>
        <v>-176.8689461549192</v>
      </c>
      <c r="AU300" s="72"/>
      <c r="AV300" s="72"/>
      <c r="AW300" s="72"/>
      <c r="AX300" s="72" t="str">
        <f t="shared" si="97"/>
        <v>-0.0172744594365901+0.0160094570076813j</v>
      </c>
      <c r="AY300" s="72">
        <f t="shared" si="98"/>
        <v>-32.559342690643646</v>
      </c>
      <c r="AZ300" s="72">
        <f t="shared" si="99"/>
        <v>137.1765597236367</v>
      </c>
      <c r="BA300" s="72">
        <f t="shared" si="87"/>
        <v>-42.823440276363307</v>
      </c>
      <c r="BB300" s="72">
        <f t="shared" si="100"/>
        <v>32.559342690643646</v>
      </c>
      <c r="BC300" s="72">
        <f t="shared" si="101"/>
        <v>42.823440276363307</v>
      </c>
      <c r="BD300" s="72"/>
      <c r="BE300" s="72"/>
      <c r="BF300" s="56"/>
    </row>
    <row r="301" spans="2:58" s="42" customFormat="1" hidden="1" x14ac:dyDescent="0.3">
      <c r="B301" s="55">
        <v>187</v>
      </c>
      <c r="C301" s="72">
        <f t="shared" si="68"/>
        <v>549540.87385762541</v>
      </c>
      <c r="D301" s="72" t="str">
        <f t="shared" si="88"/>
        <v>3452867.14431686j</v>
      </c>
      <c r="E301" s="72">
        <f t="shared" si="69"/>
        <v>-3.8319227526432478</v>
      </c>
      <c r="F301" s="72" t="str">
        <f t="shared" si="70"/>
        <v>-3.45286714431686j</v>
      </c>
      <c r="G301" s="72" t="str">
        <f t="shared" si="71"/>
        <v>-3.83192275264325-3.45286714431686j</v>
      </c>
      <c r="H301" s="72">
        <f t="shared" si="72"/>
        <v>14.249783379968434</v>
      </c>
      <c r="I301" s="72">
        <f t="shared" si="73"/>
        <v>-137.97863325387357</v>
      </c>
      <c r="J301" s="72"/>
      <c r="K301" s="72"/>
      <c r="L301" s="72"/>
      <c r="M301" s="72">
        <f t="shared" si="74"/>
        <v>21.81818181818182</v>
      </c>
      <c r="N301" s="72" t="str">
        <f t="shared" si="75"/>
        <v>1+83.635347969643j</v>
      </c>
      <c r="O301" s="72" t="str">
        <f t="shared" si="76"/>
        <v>-864.55836408359+10.3586014329506j</v>
      </c>
      <c r="P301" s="72" t="str">
        <f t="shared" si="89"/>
        <v>0.0000521507840408791-2.11063910087042j</v>
      </c>
      <c r="Q301" s="72"/>
      <c r="R301" s="72"/>
      <c r="S301" s="72"/>
      <c r="T301" s="72">
        <f t="shared" si="77"/>
        <v>24</v>
      </c>
      <c r="U301" s="72" t="str">
        <f t="shared" si="78"/>
        <v>1+0.0759630771749709j</v>
      </c>
      <c r="V301" s="72" t="str">
        <f t="shared" si="79"/>
        <v>-864.55836408359+10.3586014329506j</v>
      </c>
      <c r="W301" s="72" t="str">
        <f t="shared" si="90"/>
        <v>-0.0277305916235138-0.00244097343337154j</v>
      </c>
      <c r="X301" s="72"/>
      <c r="Y301" s="72"/>
      <c r="Z301" s="72"/>
      <c r="AA301" s="72" t="str">
        <f t="shared" si="80"/>
        <v>1.9999999996-0.0579228842192109j</v>
      </c>
      <c r="AB301" s="72">
        <f t="shared" si="81"/>
        <v>6.0242410953799395</v>
      </c>
      <c r="AC301" s="72">
        <f t="shared" si="82"/>
        <v>-1.6589046950495807</v>
      </c>
      <c r="AD301" s="72"/>
      <c r="AE301" s="72" t="str">
        <f t="shared" si="83"/>
        <v>62499.9999999971-0.0134877622824871j</v>
      </c>
      <c r="AF301" s="72" t="str">
        <f t="shared" si="84"/>
        <v>0.242424242424244+3.96334612524891E-08j</v>
      </c>
      <c r="AG301" s="72">
        <f t="shared" si="91"/>
        <v>-12.308479057718705</v>
      </c>
      <c r="AH301" s="72">
        <f t="shared" si="92"/>
        <v>9.367173986209346E-6</v>
      </c>
      <c r="AI301" s="72"/>
      <c r="AJ301" s="72"/>
      <c r="AK301" s="72"/>
      <c r="AL301" s="72" t="str">
        <f t="shared" si="85"/>
        <v>-0.500135997154045+0.555013329001223j</v>
      </c>
      <c r="AM301" s="72">
        <f t="shared" si="93"/>
        <v>-2.5322898792782511</v>
      </c>
      <c r="AN301" s="72">
        <f t="shared" si="94"/>
        <v>132.02278244046377</v>
      </c>
      <c r="AO301" s="72"/>
      <c r="AP301" s="72"/>
      <c r="AQ301" s="72"/>
      <c r="AR301" s="72" t="str">
        <f t="shared" si="86"/>
        <v>-0.015417076482907-0.000908267848177859j</v>
      </c>
      <c r="AS301" s="72">
        <f t="shared" si="95"/>
        <v>-36.224912266327387</v>
      </c>
      <c r="AT301" s="72">
        <f t="shared" si="96"/>
        <v>-176.62842474845004</v>
      </c>
      <c r="AU301" s="72"/>
      <c r="AV301" s="72"/>
      <c r="AW301" s="72"/>
      <c r="AX301" s="72" t="str">
        <f t="shared" si="97"/>
        <v>-0.0147167703088775+0.0145234219543027j</v>
      </c>
      <c r="AY301" s="72">
        <f t="shared" si="98"/>
        <v>-33.690505591320289</v>
      </c>
      <c r="AZ301" s="72">
        <f t="shared" si="99"/>
        <v>135.37885808473558</v>
      </c>
      <c r="BA301" s="72">
        <f t="shared" si="87"/>
        <v>-44.621141915264417</v>
      </c>
      <c r="BB301" s="72">
        <f t="shared" si="100"/>
        <v>33.690505591320289</v>
      </c>
      <c r="BC301" s="72">
        <f t="shared" si="101"/>
        <v>44.621141915264417</v>
      </c>
      <c r="BD301" s="72"/>
      <c r="BE301" s="72"/>
      <c r="BF301" s="56"/>
    </row>
    <row r="302" spans="2:58" s="42" customFormat="1" hidden="1" x14ac:dyDescent="0.3">
      <c r="B302" s="55">
        <v>188</v>
      </c>
      <c r="C302" s="72">
        <f t="shared" si="68"/>
        <v>575439.93733715767</v>
      </c>
      <c r="D302" s="72" t="str">
        <f t="shared" si="88"/>
        <v>3615595.75944117j</v>
      </c>
      <c r="E302" s="72">
        <f t="shared" si="69"/>
        <v>-4.2980979437214808</v>
      </c>
      <c r="F302" s="72" t="str">
        <f t="shared" si="70"/>
        <v>-3.61559575944117j</v>
      </c>
      <c r="G302" s="72" t="str">
        <f t="shared" si="71"/>
        <v>-4.29809794372148-3.61559575944117j</v>
      </c>
      <c r="H302" s="72">
        <f t="shared" si="72"/>
        <v>14.989467581718884</v>
      </c>
      <c r="I302" s="72">
        <f t="shared" si="73"/>
        <v>-139.92917402431732</v>
      </c>
      <c r="J302" s="72"/>
      <c r="K302" s="72"/>
      <c r="L302" s="72"/>
      <c r="M302" s="72">
        <f t="shared" si="74"/>
        <v>21.81818181818182</v>
      </c>
      <c r="N302" s="72" t="str">
        <f t="shared" si="75"/>
        <v>1+87.576960485184j</v>
      </c>
      <c r="O302" s="72" t="str">
        <f t="shared" si="76"/>
        <v>-948.065873707021+10.8467872783235j</v>
      </c>
      <c r="P302" s="72" t="str">
        <f t="shared" si="89"/>
        <v>0.0000452113963098679-2.01543965408205j</v>
      </c>
      <c r="Q302" s="72"/>
      <c r="R302" s="72"/>
      <c r="S302" s="72"/>
      <c r="T302" s="72">
        <f t="shared" si="77"/>
        <v>24</v>
      </c>
      <c r="U302" s="72" t="str">
        <f t="shared" si="78"/>
        <v>1+0.0795431067077057j</v>
      </c>
      <c r="V302" s="72" t="str">
        <f t="shared" si="79"/>
        <v>-948.065873707021+10.8467872783235j</v>
      </c>
      <c r="W302" s="72" t="str">
        <f t="shared" si="90"/>
        <v>-0.0252883488835502-0.00230293269961065j</v>
      </c>
      <c r="X302" s="72"/>
      <c r="Y302" s="72"/>
      <c r="Z302" s="72"/>
      <c r="AA302" s="72" t="str">
        <f t="shared" si="80"/>
        <v>1.9999999996-0.0553159256265911j</v>
      </c>
      <c r="AB302" s="72">
        <f t="shared" si="81"/>
        <v>6.0239208332083374</v>
      </c>
      <c r="AC302" s="72">
        <f t="shared" si="82"/>
        <v>-1.5842806498445448</v>
      </c>
      <c r="AD302" s="72"/>
      <c r="AE302" s="72" t="str">
        <f t="shared" si="83"/>
        <v>62499.9999999968-0.0141234209353163j</v>
      </c>
      <c r="AF302" s="72" t="str">
        <f t="shared" si="84"/>
        <v>0.242424242424245+4.15013287355504E-08j</v>
      </c>
      <c r="AG302" s="72">
        <f t="shared" si="91"/>
        <v>-12.308479057718655</v>
      </c>
      <c r="AH302" s="72">
        <f t="shared" si="92"/>
        <v>9.8086352955194788E-6</v>
      </c>
      <c r="AI302" s="72"/>
      <c r="AJ302" s="72"/>
      <c r="AK302" s="72"/>
      <c r="AL302" s="72" t="str">
        <f t="shared" si="85"/>
        <v>-0.500084744369408+0.594456758519729j</v>
      </c>
      <c r="AM302" s="72">
        <f t="shared" si="93"/>
        <v>-2.1934892845442406</v>
      </c>
      <c r="AN302" s="72">
        <f t="shared" si="94"/>
        <v>130.07211126457179</v>
      </c>
      <c r="AO302" s="72"/>
      <c r="AP302" s="72"/>
      <c r="AQ302" s="72"/>
      <c r="AR302" s="72" t="str">
        <f t="shared" si="86"/>
        <v>-0.0140588602262545-0.000889220749080686j</v>
      </c>
      <c r="AS302" s="72">
        <f t="shared" si="95"/>
        <v>-37.023658259229727</v>
      </c>
      <c r="AT302" s="72">
        <f t="shared" si="96"/>
        <v>-176.38087177124615</v>
      </c>
      <c r="AU302" s="72"/>
      <c r="AV302" s="72"/>
      <c r="AW302" s="72"/>
      <c r="AX302" s="72" t="str">
        <f t="shared" si="97"/>
        <v>-0.0125259669884893+0.0131160729951138j</v>
      </c>
      <c r="AY302" s="72">
        <f t="shared" si="98"/>
        <v>-34.82894904420376</v>
      </c>
      <c r="AZ302" s="72">
        <f t="shared" si="99"/>
        <v>133.68167209894565</v>
      </c>
      <c r="BA302" s="72">
        <f t="shared" si="87"/>
        <v>-46.318327901054339</v>
      </c>
      <c r="BB302" s="72">
        <f t="shared" si="100"/>
        <v>34.82894904420376</v>
      </c>
      <c r="BC302" s="72">
        <f t="shared" si="101"/>
        <v>46.318327901054339</v>
      </c>
      <c r="BD302" s="72"/>
      <c r="BE302" s="72"/>
      <c r="BF302" s="56"/>
    </row>
    <row r="303" spans="2:58" s="42" customFormat="1" hidden="1" x14ac:dyDescent="0.3">
      <c r="B303" s="55">
        <v>189</v>
      </c>
      <c r="C303" s="72">
        <f t="shared" si="68"/>
        <v>602559.58607435855</v>
      </c>
      <c r="D303" s="72" t="str">
        <f t="shared" si="88"/>
        <v>3785993.53792262j</v>
      </c>
      <c r="E303" s="72">
        <f t="shared" si="69"/>
        <v>-4.8092488763216137</v>
      </c>
      <c r="F303" s="72" t="str">
        <f t="shared" si="70"/>
        <v>-3.78599353792262j</v>
      </c>
      <c r="G303" s="72" t="str">
        <f t="shared" si="71"/>
        <v>-4.80924887632161-3.78599353792262j</v>
      </c>
      <c r="H303" s="72">
        <f t="shared" si="72"/>
        <v>15.735981682253852</v>
      </c>
      <c r="I303" s="72">
        <f t="shared" si="73"/>
        <v>-141.78905472256625</v>
      </c>
      <c r="J303" s="72"/>
      <c r="K303" s="72"/>
      <c r="L303" s="72"/>
      <c r="M303" s="72">
        <f t="shared" si="74"/>
        <v>21.81818181818182</v>
      </c>
      <c r="N303" s="72" t="str">
        <f t="shared" si="75"/>
        <v>1+91.7043354755617j</v>
      </c>
      <c r="O303" s="72" t="str">
        <f t="shared" si="76"/>
        <v>-1039.63003722332+11.3579806137679j</v>
      </c>
      <c r="P303" s="72" t="str">
        <f t="shared" si="89"/>
        <v>0.0000392787823802415-1.92455137611988j</v>
      </c>
      <c r="Q303" s="72"/>
      <c r="R303" s="72"/>
      <c r="S303" s="72"/>
      <c r="T303" s="72">
        <f t="shared" si="77"/>
        <v>24</v>
      </c>
      <c r="U303" s="72" t="str">
        <f t="shared" si="78"/>
        <v>1+0.0832918578342976j</v>
      </c>
      <c r="V303" s="72" t="str">
        <f t="shared" si="79"/>
        <v>-1039.63003722332+11.3579806137679j</v>
      </c>
      <c r="W303" s="72" t="str">
        <f t="shared" si="90"/>
        <v>-0.0230613760425668-0.00217474983320029j</v>
      </c>
      <c r="X303" s="72"/>
      <c r="Y303" s="72"/>
      <c r="Z303" s="72"/>
      <c r="AA303" s="72" t="str">
        <f t="shared" si="80"/>
        <v>1.9999999996-0.0528262995285602j</v>
      </c>
      <c r="AB303" s="72">
        <f t="shared" si="81"/>
        <v>6.0236287300434981</v>
      </c>
      <c r="AC303" s="72">
        <f t="shared" si="82"/>
        <v>-1.5130102180920659</v>
      </c>
      <c r="AD303" s="72"/>
      <c r="AE303" s="72" t="str">
        <f t="shared" si="83"/>
        <v>62499.9999999965-0.0147890372575094j</v>
      </c>
      <c r="AF303" s="72" t="str">
        <f t="shared" si="84"/>
        <v>0.242424242424245+4.345722610104E-08j</v>
      </c>
      <c r="AG303" s="72">
        <f t="shared" si="91"/>
        <v>-12.308479057718644</v>
      </c>
      <c r="AH303" s="72">
        <f t="shared" si="92"/>
        <v>1.0270902035358115E-5</v>
      </c>
      <c r="AI303" s="72"/>
      <c r="AJ303" s="72"/>
      <c r="AK303" s="72"/>
      <c r="AL303" s="72" t="str">
        <f t="shared" si="85"/>
        <v>-0.500037982272707+0.635158538845312j</v>
      </c>
      <c r="AM303" s="72">
        <f t="shared" si="93"/>
        <v>-1.8477809842461836</v>
      </c>
      <c r="AN303" s="72">
        <f t="shared" si="94"/>
        <v>128.21211464525754</v>
      </c>
      <c r="AO303" s="72"/>
      <c r="AP303" s="72"/>
      <c r="AQ303" s="72"/>
      <c r="AR303" s="72" t="str">
        <f t="shared" si="86"/>
        <v>-0.0128204352979175-0.000868213220646112j</v>
      </c>
      <c r="AS303" s="72">
        <f t="shared" si="95"/>
        <v>-37.822072758044783</v>
      </c>
      <c r="AT303" s="72">
        <f t="shared" si="96"/>
        <v>-176.12578552018542</v>
      </c>
      <c r="AU303" s="72"/>
      <c r="AV303" s="72"/>
      <c r="AW303" s="72"/>
      <c r="AX303" s="72" t="str">
        <f t="shared" si="97"/>
        <v>-0.0106539752792836+0.0117983965611068j</v>
      </c>
      <c r="AY303" s="72">
        <f t="shared" si="98"/>
        <v>-35.97378688167305</v>
      </c>
      <c r="AZ303" s="72">
        <f t="shared" si="99"/>
        <v>132.08209835854092</v>
      </c>
      <c r="BA303" s="72">
        <f t="shared" si="87"/>
        <v>-47.917901641459082</v>
      </c>
      <c r="BB303" s="72">
        <f t="shared" si="100"/>
        <v>35.97378688167305</v>
      </c>
      <c r="BC303" s="72">
        <f t="shared" si="101"/>
        <v>47.917901641459082</v>
      </c>
      <c r="BD303" s="72"/>
      <c r="BE303" s="72"/>
      <c r="BF303" s="56"/>
    </row>
    <row r="304" spans="2:58" s="42" customFormat="1" hidden="1" x14ac:dyDescent="0.3">
      <c r="B304" s="55">
        <v>190</v>
      </c>
      <c r="C304" s="72">
        <f t="shared" si="68"/>
        <v>630957.3444801938</v>
      </c>
      <c r="D304" s="72" t="str">
        <f t="shared" si="88"/>
        <v>3964421.916295j</v>
      </c>
      <c r="E304" s="72">
        <f t="shared" si="69"/>
        <v>-5.3697147288559508</v>
      </c>
      <c r="F304" s="72" t="str">
        <f t="shared" si="70"/>
        <v>-3.964421916295j</v>
      </c>
      <c r="G304" s="72" t="str">
        <f t="shared" si="71"/>
        <v>-5.36971472885595-3.964421916295j</v>
      </c>
      <c r="H304" s="72">
        <f t="shared" si="72"/>
        <v>16.488523622660765</v>
      </c>
      <c r="I304" s="72">
        <f t="shared" si="73"/>
        <v>-143.56181369708614</v>
      </c>
      <c r="J304" s="72"/>
      <c r="K304" s="72"/>
      <c r="L304" s="72"/>
      <c r="M304" s="72">
        <f t="shared" si="74"/>
        <v>21.81818181818182</v>
      </c>
      <c r="N304" s="72" t="str">
        <f t="shared" si="75"/>
        <v>1+96.0262276564975j</v>
      </c>
      <c r="O304" s="72" t="str">
        <f t="shared" si="76"/>
        <v>-1140.02814606705+11.893265748885j</v>
      </c>
      <c r="P304" s="72" t="str">
        <f t="shared" si="89"/>
        <v>0.0000341975324918073-1.83777680825787j</v>
      </c>
      <c r="Q304" s="72"/>
      <c r="R304" s="72"/>
      <c r="S304" s="72"/>
      <c r="T304" s="72">
        <f t="shared" si="77"/>
        <v>24</v>
      </c>
      <c r="U304" s="72" t="str">
        <f t="shared" si="78"/>
        <v>1+0.08721728215849j</v>
      </c>
      <c r="V304" s="72" t="str">
        <f t="shared" si="79"/>
        <v>-1140.02814606705+11.893265748885j</v>
      </c>
      <c r="W304" s="72" t="str">
        <f t="shared" si="90"/>
        <v>-0.0210306678551276-0.00205550898156816j</v>
      </c>
      <c r="X304" s="72"/>
      <c r="Y304" s="72"/>
      <c r="Z304" s="72"/>
      <c r="AA304" s="72" t="str">
        <f t="shared" si="80"/>
        <v>1.9999999996-0.0504487250943751j</v>
      </c>
      <c r="AB304" s="72">
        <f t="shared" si="81"/>
        <v>6.0233623116602164</v>
      </c>
      <c r="AC304" s="72">
        <f t="shared" si="82"/>
        <v>-1.4449431098851171</v>
      </c>
      <c r="AD304" s="72"/>
      <c r="AE304" s="72" t="str">
        <f t="shared" si="83"/>
        <v>62499.9999999962-0.0154860231105264j</v>
      </c>
      <c r="AF304" s="72" t="str">
        <f t="shared" si="84"/>
        <v>0.242424242424245+4.55053020695016E-08j</v>
      </c>
      <c r="AG304" s="72">
        <f t="shared" si="91"/>
        <v>-12.308479057718628</v>
      </c>
      <c r="AH304" s="72">
        <f t="shared" si="92"/>
        <v>1.0754954735457545E-5</v>
      </c>
      <c r="AI304" s="72"/>
      <c r="AJ304" s="72"/>
      <c r="AK304" s="72"/>
      <c r="AL304" s="72" t="str">
        <f t="shared" si="85"/>
        <v>-0.499995318939205+0.677205336323809j</v>
      </c>
      <c r="AM304" s="72">
        <f t="shared" si="93"/>
        <v>-1.4959738933718398</v>
      </c>
      <c r="AN304" s="72">
        <f t="shared" si="94"/>
        <v>126.43925246844201</v>
      </c>
      <c r="AO304" s="72"/>
      <c r="AP304" s="72"/>
      <c r="AQ304" s="72"/>
      <c r="AR304" s="72" t="str">
        <f t="shared" si="86"/>
        <v>-0.0116912136779478-0.000845697205684587j</v>
      </c>
      <c r="AS304" s="72">
        <f t="shared" si="95"/>
        <v>-38.620142754883695</v>
      </c>
      <c r="AT304" s="72">
        <f t="shared" si="96"/>
        <v>-175.86265099107342</v>
      </c>
      <c r="AU304" s="72"/>
      <c r="AV304" s="72"/>
      <c r="AW304" s="72"/>
      <c r="AX304" s="72" t="str">
        <f t="shared" si="97"/>
        <v>-0.00905767119905278+0.0105763131132315j</v>
      </c>
      <c r="AY304" s="72">
        <f t="shared" si="98"/>
        <v>-37.124226240529545</v>
      </c>
      <c r="AZ304" s="72">
        <f t="shared" si="99"/>
        <v>130.57711411655603</v>
      </c>
      <c r="BA304" s="72">
        <f t="shared" si="87"/>
        <v>-49.422885883443968</v>
      </c>
      <c r="BB304" s="72">
        <f t="shared" si="100"/>
        <v>37.124226240529545</v>
      </c>
      <c r="BC304" s="72">
        <f t="shared" si="101"/>
        <v>49.422885883443968</v>
      </c>
      <c r="BD304" s="72"/>
      <c r="BE304" s="72"/>
      <c r="BF304" s="56"/>
    </row>
    <row r="305" spans="2:58" s="42" customFormat="1" hidden="1" x14ac:dyDescent="0.3">
      <c r="B305" s="55">
        <v>191</v>
      </c>
      <c r="C305" s="72">
        <f t="shared" si="68"/>
        <v>660693.44800759654</v>
      </c>
      <c r="D305" s="72" t="str">
        <f t="shared" si="88"/>
        <v>4151259.36507115j</v>
      </c>
      <c r="E305" s="72">
        <f t="shared" si="69"/>
        <v>-5.984253315842655</v>
      </c>
      <c r="F305" s="72" t="str">
        <f t="shared" si="70"/>
        <v>-4.15125936507115j</v>
      </c>
      <c r="G305" s="72" t="str">
        <f t="shared" si="71"/>
        <v>-5.98425331584265-4.15125936507115j</v>
      </c>
      <c r="H305" s="72">
        <f t="shared" si="72"/>
        <v>17.2463824826688</v>
      </c>
      <c r="I305" s="72">
        <f t="shared" si="73"/>
        <v>-145.25106573393219</v>
      </c>
      <c r="J305" s="72"/>
      <c r="K305" s="72"/>
      <c r="L305" s="72"/>
      <c r="M305" s="72">
        <f t="shared" si="74"/>
        <v>21.81818181818182</v>
      </c>
      <c r="N305" s="72" t="str">
        <f t="shared" si="75"/>
        <v>1+100.551804340753j</v>
      </c>
      <c r="O305" s="72" t="str">
        <f t="shared" si="76"/>
        <v>-1250.1124833482+12.4537780952134j</v>
      </c>
      <c r="P305" s="72" t="str">
        <f t="shared" si="89"/>
        <v>0.0000298371952252154-1.75492782200777j</v>
      </c>
      <c r="Q305" s="72"/>
      <c r="R305" s="72"/>
      <c r="S305" s="72"/>
      <c r="T305" s="72">
        <f t="shared" si="77"/>
        <v>24</v>
      </c>
      <c r="U305" s="72" t="str">
        <f t="shared" si="78"/>
        <v>1+0.0913277060315653j</v>
      </c>
      <c r="V305" s="72" t="str">
        <f t="shared" si="79"/>
        <v>-1250.1124833482+12.4537780952134j</v>
      </c>
      <c r="W305" s="72" t="str">
        <f t="shared" si="90"/>
        <v>-0.0191789020850973-0.00194439681853665j</v>
      </c>
      <c r="X305" s="72"/>
      <c r="Y305" s="72"/>
      <c r="Z305" s="72"/>
      <c r="AA305" s="72" t="str">
        <f t="shared" si="80"/>
        <v>1.9999999996-0.0481781591698935j</v>
      </c>
      <c r="AB305" s="72">
        <f t="shared" si="81"/>
        <v>6.0231193209563836</v>
      </c>
      <c r="AC305" s="72">
        <f t="shared" si="82"/>
        <v>-1.3799357160460111</v>
      </c>
      <c r="AD305" s="72"/>
      <c r="AE305" s="72" t="str">
        <f t="shared" si="83"/>
        <v>62499.9999999958-0.0162158568948081j</v>
      </c>
      <c r="AF305" s="72" t="str">
        <f t="shared" si="84"/>
        <v>0.242424242424245+4.76499008846549E-08j</v>
      </c>
      <c r="AG305" s="72">
        <f t="shared" si="91"/>
        <v>-12.308479057718616</v>
      </c>
      <c r="AH305" s="72">
        <f t="shared" si="92"/>
        <v>1.1261820136492816E-5</v>
      </c>
      <c r="AI305" s="72"/>
      <c r="AJ305" s="72"/>
      <c r="AK305" s="72"/>
      <c r="AL305" s="72" t="str">
        <f t="shared" si="85"/>
        <v>-0.499956396387251+0.720686627251519j</v>
      </c>
      <c r="AM305" s="72">
        <f t="shared" si="93"/>
        <v>-1.1387851833358285</v>
      </c>
      <c r="AN305" s="72">
        <f t="shared" si="94"/>
        <v>124.74990840605082</v>
      </c>
      <c r="AO305" s="72"/>
      <c r="AP305" s="72"/>
      <c r="AQ305" s="72"/>
      <c r="AR305" s="72" t="str">
        <f t="shared" si="86"/>
        <v>-0.0106615470154117-0.000822057349112524j</v>
      </c>
      <c r="AS305" s="72">
        <f t="shared" si="95"/>
        <v>-39.417852403960786</v>
      </c>
      <c r="AT305" s="72">
        <f t="shared" si="96"/>
        <v>-175.59093926881076</v>
      </c>
      <c r="AU305" s="72"/>
      <c r="AV305" s="72"/>
      <c r="AW305" s="72"/>
      <c r="AX305" s="72" t="str">
        <f t="shared" si="97"/>
        <v>-0.00769876715990762+0.00945185810839068j</v>
      </c>
      <c r="AY305" s="72">
        <f t="shared" si="98"/>
        <v>-38.279559476248501</v>
      </c>
      <c r="AZ305" s="72">
        <f t="shared" si="99"/>
        <v>129.1636494564232</v>
      </c>
      <c r="BA305" s="72">
        <f t="shared" si="87"/>
        <v>-50.83635054357682</v>
      </c>
      <c r="BB305" s="72">
        <f t="shared" si="100"/>
        <v>38.279559476248501</v>
      </c>
      <c r="BC305" s="72">
        <f t="shared" si="101"/>
        <v>50.83635054357682</v>
      </c>
      <c r="BD305" s="72"/>
      <c r="BE305" s="72"/>
      <c r="BF305" s="56"/>
    </row>
    <row r="306" spans="2:58" s="42" customFormat="1" hidden="1" x14ac:dyDescent="0.3">
      <c r="B306" s="55">
        <v>192</v>
      </c>
      <c r="C306" s="72">
        <f t="shared" ref="C306:C314" si="102">Fstart*10^(Step*B306)</f>
        <v>691830.97091893689</v>
      </c>
      <c r="D306" s="72" t="str">
        <f t="shared" si="88"/>
        <v>4346902.19152965j</v>
      </c>
      <c r="E306" s="72">
        <f t="shared" ref="E306:E314" si="103">(IMPRODUCT(D306,D306))/wn^2 + 1</f>
        <v>-6.6580814771622272</v>
      </c>
      <c r="F306" s="72" t="str">
        <f t="shared" ref="F306:F314" si="104">IMDIV(D306,wn*Qn)</f>
        <v>-4.34690219152965j</v>
      </c>
      <c r="G306" s="72" t="str">
        <f t="shared" ref="G306:G314" si="105">IMSUM(E306,F306)</f>
        <v>-6.65808147716223-4.34690219152965j</v>
      </c>
      <c r="H306" s="72">
        <f t="shared" ref="H306:H314" si="106">20*LOG(IMABS(G306),10)</f>
        <v>18.008930117518631</v>
      </c>
      <c r="I306" s="72">
        <f t="shared" ref="I306:I314" si="107">(IMARGUMENT(G306)*(180/PI()))</f>
        <v>-146.86044089657858</v>
      </c>
      <c r="J306" s="72"/>
      <c r="K306" s="72"/>
      <c r="L306" s="72"/>
      <c r="M306" s="72">
        <f t="shared" ref="M306:M314" si="108">Vin/Ro</f>
        <v>21.81818181818182</v>
      </c>
      <c r="N306" s="72" t="str">
        <f t="shared" ref="N306:N314" si="109">IMSUM(1,IMDIV(D306,wz))</f>
        <v>1+105.290664883231j</v>
      </c>
      <c r="O306" s="72" t="str">
        <f t="shared" ref="O306:O314" si="110">IMSUM((IMPRODUCT(D306,D306))/wo^2 + 1, IMDIV(D306,Qp*wo))</f>
        <v>-1370.81755891386+13.0407065745889j</v>
      </c>
      <c r="P306" s="72" t="str">
        <f t="shared" si="89"/>
        <v>0.0000260881729900645-1.67582514174356j</v>
      </c>
      <c r="Q306" s="72"/>
      <c r="R306" s="72"/>
      <c r="S306" s="72"/>
      <c r="T306" s="72">
        <f t="shared" ref="T306:T314" si="111">Vin</f>
        <v>24</v>
      </c>
      <c r="U306" s="72" t="str">
        <f t="shared" ref="U306:U314" si="112">IMSUM(1,IMDIV(D306,wesr))</f>
        <v>1+0.0956318482136523j</v>
      </c>
      <c r="V306" s="72" t="str">
        <f t="shared" ref="V306:V314" si="113">IMSUM((IMPRODUCT(D306,D306))/wo^2 + 1, IMDIV(D306,Qp*wo))</f>
        <v>-1370.81755891386+13.0407065745889j</v>
      </c>
      <c r="W306" s="72" t="str">
        <f t="shared" si="90"/>
        <v>-0.0174902896061385-0.00184068994110721j</v>
      </c>
      <c r="X306" s="72"/>
      <c r="Y306" s="72"/>
      <c r="Z306" s="72"/>
      <c r="AA306" s="72" t="str">
        <f t="shared" ref="AA306:AA314" si="114">IMDIV(gm_EA*10^-6, IMSUM(IMPRODUCT(D306,CCOMP_P*0.000000000001),IMDIV(1,IMSUM(RCOMP*10^3,IMDIV(1,IMPRODUCT(D306,CCOMP*10^-9))))))</f>
        <v>1.9999999996-0.0460097855803694j</v>
      </c>
      <c r="AB306" s="72">
        <f t="shared" ref="AB306:AB314" si="115">20*LOG(IMABS(AA306),10)</f>
        <v>6.0228976989462595</v>
      </c>
      <c r="AC306" s="72">
        <f t="shared" ref="AC306:AC314" si="116">(IMARGUMENT(AA306)*(180/PI()))</f>
        <v>-1.317850818185113</v>
      </c>
      <c r="AD306" s="72"/>
      <c r="AE306" s="72" t="str">
        <f t="shared" ref="AE306:AE314" si="117">IMDIV(Rfb_upper*1000,IMSUM(IMPRODUCT(D306,Rfb_upper*1000,Cff*0.000000000001),1))</f>
        <v>62499.9999999954-0.0169800866856614j</v>
      </c>
      <c r="AF306" s="72" t="str">
        <f t="shared" ref="AF306:AF314" si="118">IMDIV(Rfb_lower*1000,IMSUM(AE306,Rfb_lower*1000))</f>
        <v>0.242424242424246+4.98955715281178E-08j</v>
      </c>
      <c r="AG306" s="72">
        <f t="shared" si="91"/>
        <v>-12.308479057718564</v>
      </c>
      <c r="AH306" s="72">
        <f t="shared" si="92"/>
        <v>1.1792573367936004E-5</v>
      </c>
      <c r="AI306" s="72"/>
      <c r="AJ306" s="72"/>
      <c r="AK306" s="72"/>
      <c r="AL306" s="72" t="str">
        <f t="shared" ref="AL306:AL314" si="119">IMPRODUCT(Fm,Rcsa,P306,G306)</f>
        <v>-0.49992088768342+0.7656948932407j</v>
      </c>
      <c r="AM306" s="72">
        <f t="shared" si="93"/>
        <v>-0.77684869861941142</v>
      </c>
      <c r="AN306" s="72">
        <f t="shared" si="94"/>
        <v>123.14045104743764</v>
      </c>
      <c r="AO306" s="72"/>
      <c r="AP306" s="72"/>
      <c r="AQ306" s="72"/>
      <c r="AR306" s="72" t="str">
        <f t="shared" ref="AR306:AR314" si="120">IMPRODUCT(AF306,Fm,W306,AA306)</f>
        <v>-0.00972264259148164-0.000797620091218837j</v>
      </c>
      <c r="AS306" s="72">
        <f t="shared" si="95"/>
        <v>-40.215182904954425</v>
      </c>
      <c r="AT306" s="72">
        <f t="shared" si="96"/>
        <v>-175.31010694437609</v>
      </c>
      <c r="AU306" s="72"/>
      <c r="AV306" s="72"/>
      <c r="AW306" s="72"/>
      <c r="AX306" s="72" t="str">
        <f t="shared" si="97"/>
        <v>-0.00654356155857917+0.00842417024433618j</v>
      </c>
      <c r="AY306" s="72">
        <f t="shared" si="98"/>
        <v>-39.439155885347013</v>
      </c>
      <c r="AZ306" s="72">
        <f t="shared" si="99"/>
        <v>127.83864445042931</v>
      </c>
      <c r="BA306" s="72">
        <f t="shared" ref="BA306:BA314" si="121">(IMARGUMENT(IMPRODUCT(-1,AX306))*(180/PI()))</f>
        <v>-52.161355549570686</v>
      </c>
      <c r="BB306" s="72">
        <f t="shared" si="100"/>
        <v>39.439155885347013</v>
      </c>
      <c r="BC306" s="72">
        <f t="shared" si="101"/>
        <v>52.161355549570686</v>
      </c>
      <c r="BD306" s="72"/>
      <c r="BE306" s="72"/>
      <c r="BF306" s="56"/>
    </row>
    <row r="307" spans="2:58" s="42" customFormat="1" hidden="1" x14ac:dyDescent="0.3">
      <c r="B307" s="55">
        <v>193</v>
      </c>
      <c r="C307" s="72">
        <f t="shared" si="102"/>
        <v>724435.96007499041</v>
      </c>
      <c r="D307" s="72" t="str">
        <f t="shared" ref="D307:D314" si="122">COMPLEX(0,2*PI()*C307,"j")</f>
        <v>4551765.38033572j</v>
      </c>
      <c r="E307" s="72">
        <f t="shared" si="103"/>
        <v>-7.3969193639963891</v>
      </c>
      <c r="F307" s="72" t="str">
        <f t="shared" si="104"/>
        <v>-4.55176538033572j</v>
      </c>
      <c r="G307" s="72" t="str">
        <f t="shared" si="105"/>
        <v>-7.39691936399639-4.55176538033572j</v>
      </c>
      <c r="H307" s="72">
        <f t="shared" si="106"/>
        <v>18.775612888965373</v>
      </c>
      <c r="I307" s="72">
        <f t="shared" si="107"/>
        <v>-148.39353713112524</v>
      </c>
      <c r="J307" s="72"/>
      <c r="K307" s="72"/>
      <c r="L307" s="72"/>
      <c r="M307" s="72">
        <f t="shared" si="108"/>
        <v>21.81818181818182</v>
      </c>
      <c r="N307" s="72" t="str">
        <f t="shared" si="109"/>
        <v>1+110.252861042492j</v>
      </c>
      <c r="O307" s="72" t="str">
        <f t="shared" si="110"/>
        <v>-1503.16804243541+13.6552961410072j</v>
      </c>
      <c r="P307" s="72" t="str">
        <f t="shared" ref="P307:P314" si="123">IMPRODUCT(M307,IMDIV(N307,O307))</f>
        <v>0.0000228583021766747-1.60029789627882j</v>
      </c>
      <c r="Q307" s="72"/>
      <c r="R307" s="72"/>
      <c r="S307" s="72"/>
      <c r="T307" s="72">
        <f t="shared" si="111"/>
        <v>24</v>
      </c>
      <c r="U307" s="72" t="str">
        <f t="shared" si="112"/>
        <v>1+0.100138838367386j</v>
      </c>
      <c r="V307" s="72" t="str">
        <f t="shared" si="113"/>
        <v>-1503.16804243541+13.6552961410072j</v>
      </c>
      <c r="W307" s="72" t="str">
        <f t="shared" ref="W307:W314" si="124">IMPRODUCT(T307,IMDIV(U307,V307))</f>
        <v>-0.0159504379976525-0.00174374388042953j</v>
      </c>
      <c r="X307" s="72"/>
      <c r="Y307" s="72"/>
      <c r="Z307" s="72"/>
      <c r="AA307" s="72" t="str">
        <f t="shared" si="114"/>
        <v>1.9999999996-0.0439390049147009j</v>
      </c>
      <c r="AB307" s="72">
        <f t="shared" si="115"/>
        <v>6.0226955674097482</v>
      </c>
      <c r="AC307" s="72">
        <f t="shared" si="116"/>
        <v>-1.2585573104281729</v>
      </c>
      <c r="AD307" s="72"/>
      <c r="AE307" s="72" t="str">
        <f t="shared" si="117"/>
        <v>62499.9999999949-0.0177803335169349j</v>
      </c>
      <c r="AF307" s="72" t="str">
        <f t="shared" si="118"/>
        <v>0.242424242424246+5.22470773684078E-08j</v>
      </c>
      <c r="AG307" s="72">
        <f t="shared" ref="AG307:AG314" si="125">20*LOG(IMABS(AF307),10)</f>
        <v>-12.308479057718547</v>
      </c>
      <c r="AH307" s="72">
        <f t="shared" ref="AH307:AH314" si="126">(IMARGUMENT(AF307)*(180/PI()))</f>
        <v>1.234834022855052E-5</v>
      </c>
      <c r="AI307" s="72"/>
      <c r="AJ307" s="72"/>
      <c r="AK307" s="72"/>
      <c r="AL307" s="72" t="str">
        <f t="shared" si="119"/>
        <v>-0.499888494286836+0.812325822235491j</v>
      </c>
      <c r="AM307" s="72">
        <f t="shared" ref="AM307:AM314" si="127">20*LOG(IMABS(AL307),10)</f>
        <v>-0.4107232745203403</v>
      </c>
      <c r="AN307" s="72">
        <f t="shared" ref="AN307:AN314" si="128">(IMARGUMENT(AL307)*(180/PI()))</f>
        <v>121.6072812691517</v>
      </c>
      <c r="AO307" s="72"/>
      <c r="AP307" s="72"/>
      <c r="AQ307" s="72"/>
      <c r="AR307" s="72" t="str">
        <f t="shared" si="120"/>
        <v>-0.00886648690598295-0.000772661568089323j</v>
      </c>
      <c r="AS307" s="72">
        <f t="shared" ref="AS307:AS314" si="129">20*LOG(IMABS(AR307),10)</f>
        <v>-41.012112364703228</v>
      </c>
      <c r="AT307" s="72">
        <f t="shared" ref="AT307:AT314" si="130">(IMARGUMENT(AR307)*(180/PI()))</f>
        <v>-175.01959556666731</v>
      </c>
      <c r="AU307" s="72"/>
      <c r="AV307" s="72"/>
      <c r="AW307" s="72"/>
      <c r="AX307" s="72" t="str">
        <f t="shared" ref="AX307:AX314" si="131">IMDIV(AR307,IMSUM(1,AL307))</f>
        <v>-0.00556260421622244+0.00749030052864385j</v>
      </c>
      <c r="AY307" s="72">
        <f t="shared" ref="AY307:AY314" si="132">20*LOG(IMABS(AX307),10)</f>
        <v>-40.602453553083897</v>
      </c>
      <c r="AZ307" s="72">
        <f t="shared" ref="AZ307:AZ314" si="133">(IMARGUMENT(AX307)*(180/PI()))</f>
        <v>126.59909342933439</v>
      </c>
      <c r="BA307" s="72">
        <f t="shared" si="121"/>
        <v>-53.400906570665605</v>
      </c>
      <c r="BB307" s="72">
        <f t="shared" ref="BB307:BB314" si="134">0-AY307</f>
        <v>40.602453553083897</v>
      </c>
      <c r="BC307" s="72">
        <f t="shared" ref="BC307:BC314" si="135">-BA307</f>
        <v>53.400906570665605</v>
      </c>
      <c r="BD307" s="72"/>
      <c r="BE307" s="72"/>
      <c r="BF307" s="56"/>
    </row>
    <row r="308" spans="2:58" s="42" customFormat="1" hidden="1" x14ac:dyDescent="0.3">
      <c r="B308" s="55">
        <v>194</v>
      </c>
      <c r="C308" s="72">
        <f t="shared" si="102"/>
        <v>758577.57502918388</v>
      </c>
      <c r="D308" s="72" t="str">
        <f t="shared" si="122"/>
        <v>4766283.47377929j</v>
      </c>
      <c r="E308" s="72">
        <f t="shared" si="103"/>
        <v>-8.2070389973945304</v>
      </c>
      <c r="F308" s="72" t="str">
        <f t="shared" si="104"/>
        <v>-4.76628347377929j</v>
      </c>
      <c r="G308" s="72" t="str">
        <f t="shared" si="105"/>
        <v>-8.20703899739453-4.76628347377929j</v>
      </c>
      <c r="H308" s="72">
        <f t="shared" si="106"/>
        <v>19.545943734308583</v>
      </c>
      <c r="I308" s="72">
        <f t="shared" si="107"/>
        <v>-149.85388446403476</v>
      </c>
      <c r="J308" s="72"/>
      <c r="K308" s="72"/>
      <c r="L308" s="72"/>
      <c r="M308" s="72">
        <f t="shared" si="108"/>
        <v>21.81818181818182</v>
      </c>
      <c r="N308" s="72" t="str">
        <f t="shared" si="109"/>
        <v>1+115.448918301882j</v>
      </c>
      <c r="O308" s="72" t="str">
        <f t="shared" si="110"/>
        <v>-1648.28746186581+14.2988504213379j</v>
      </c>
      <c r="P308" s="72" t="str">
        <f t="shared" si="123"/>
        <v>0.0000200700027071012-1.52818319711879j</v>
      </c>
      <c r="Q308" s="72"/>
      <c r="R308" s="72"/>
      <c r="S308" s="72"/>
      <c r="T308" s="72">
        <f t="shared" si="111"/>
        <v>24</v>
      </c>
      <c r="U308" s="72" t="str">
        <f t="shared" si="112"/>
        <v>1+0.104858236423144j</v>
      </c>
      <c r="V308" s="72" t="str">
        <f t="shared" si="113"/>
        <v>-1648.28746186581+14.2988504213379j</v>
      </c>
      <c r="W308" s="72" t="str">
        <f t="shared" si="124"/>
        <v>-0.0145462273970203-0.00165298351588264j</v>
      </c>
      <c r="X308" s="72"/>
      <c r="Y308" s="72"/>
      <c r="Z308" s="72"/>
      <c r="AA308" s="72" t="str">
        <f t="shared" si="114"/>
        <v>1.9999999996-0.0419614247694611j</v>
      </c>
      <c r="AB308" s="72">
        <f t="shared" si="115"/>
        <v>6.022511213054651</v>
      </c>
      <c r="AC308" s="72">
        <f t="shared" si="116"/>
        <v>-1.2019299324642227</v>
      </c>
      <c r="AD308" s="72"/>
      <c r="AE308" s="72" t="str">
        <f t="shared" si="117"/>
        <v>62499.9999999944-0.0186182948194487j</v>
      </c>
      <c r="AF308" s="72" t="str">
        <f t="shared" si="118"/>
        <v>0.242424242424247+5.4709406264684E-08j</v>
      </c>
      <c r="AG308" s="72">
        <f t="shared" si="125"/>
        <v>-12.308479057718493</v>
      </c>
      <c r="AH308" s="72">
        <f t="shared" si="126"/>
        <v>1.2930299574360574E-5</v>
      </c>
      <c r="AI308" s="72"/>
      <c r="AJ308" s="72"/>
      <c r="AK308" s="72"/>
      <c r="AL308" s="72" t="str">
        <f t="shared" si="119"/>
        <v>-0.499858943614191+0.860678515699064j</v>
      </c>
      <c r="AM308" s="72">
        <f t="shared" si="127"/>
        <v>-4.0900712547165777E-2</v>
      </c>
      <c r="AN308" s="72">
        <f t="shared" si="128"/>
        <v>120.14686801541403</v>
      </c>
      <c r="AO308" s="72"/>
      <c r="AP308" s="72"/>
      <c r="AQ308" s="72"/>
      <c r="AR308" s="72" t="str">
        <f t="shared" si="120"/>
        <v>-0.00808577617783505-0.000747414474198915j</v>
      </c>
      <c r="AS308" s="72">
        <f t="shared" si="129"/>
        <v>-41.808615636748002</v>
      </c>
      <c r="AT308" s="72">
        <f t="shared" si="130"/>
        <v>-174.71883113831433</v>
      </c>
      <c r="AU308" s="72"/>
      <c r="AV308" s="72"/>
      <c r="AW308" s="72"/>
      <c r="AX308" s="72" t="str">
        <f t="shared" si="131"/>
        <v>-0.00473031750536789+0.00664586146781436j</v>
      </c>
      <c r="AY308" s="72">
        <f t="shared" si="132"/>
        <v>-41.768951541443954</v>
      </c>
      <c r="AZ308" s="72">
        <f t="shared" si="133"/>
        <v>125.44207841210718</v>
      </c>
      <c r="BA308" s="72">
        <f t="shared" si="121"/>
        <v>-54.557921587892835</v>
      </c>
      <c r="BB308" s="72">
        <f t="shared" si="134"/>
        <v>41.768951541443954</v>
      </c>
      <c r="BC308" s="72">
        <f t="shared" si="135"/>
        <v>54.557921587892835</v>
      </c>
      <c r="BD308" s="72"/>
      <c r="BE308" s="72"/>
      <c r="BF308" s="56"/>
    </row>
    <row r="309" spans="2:58" s="42" customFormat="1" hidden="1" x14ac:dyDescent="0.3">
      <c r="B309" s="55">
        <v>195</v>
      </c>
      <c r="C309" s="72">
        <f t="shared" si="102"/>
        <v>794328.23472428159</v>
      </c>
      <c r="D309" s="72" t="str">
        <f t="shared" si="122"/>
        <v>4990911.4934975j</v>
      </c>
      <c r="E309" s="72">
        <f t="shared" si="103"/>
        <v>-9.09531751168306</v>
      </c>
      <c r="F309" s="72" t="str">
        <f t="shared" si="104"/>
        <v>-4.9909114934975j</v>
      </c>
      <c r="G309" s="72" t="str">
        <f t="shared" si="105"/>
        <v>-9.09531751168306-4.9909114934975j</v>
      </c>
      <c r="H309" s="72">
        <f t="shared" si="106"/>
        <v>20.319494728851556</v>
      </c>
      <c r="I309" s="72">
        <f t="shared" si="107"/>
        <v>-151.24491877741042</v>
      </c>
      <c r="J309" s="72"/>
      <c r="K309" s="72"/>
      <c r="L309" s="72"/>
      <c r="M309" s="72">
        <f t="shared" si="108"/>
        <v>21.81818181818182</v>
      </c>
      <c r="N309" s="72" t="str">
        <f t="shared" si="109"/>
        <v>1+120.889858195496j</v>
      </c>
      <c r="O309" s="72" t="str">
        <f t="shared" si="110"/>
        <v>-1807.40774110818+14.9727344804925j</v>
      </c>
      <c r="P309" s="72" t="str">
        <f t="shared" si="123"/>
        <v>0.0000176579012721306-1.45932574134007j</v>
      </c>
      <c r="Q309" s="72"/>
      <c r="R309" s="72"/>
      <c r="S309" s="72"/>
      <c r="T309" s="72">
        <f t="shared" si="111"/>
        <v>24</v>
      </c>
      <c r="U309" s="72" t="str">
        <f t="shared" si="112"/>
        <v>1+0.109800052856945j</v>
      </c>
      <c r="V309" s="72" t="str">
        <f t="shared" si="113"/>
        <v>-1807.40774110818+14.9727344804925j</v>
      </c>
      <c r="W309" s="72" t="str">
        <f t="shared" si="124"/>
        <v>-0.0132656974867908-0.00156789470924664j</v>
      </c>
      <c r="X309" s="72"/>
      <c r="Y309" s="72"/>
      <c r="Z309" s="72"/>
      <c r="AA309" s="72" t="str">
        <f t="shared" si="114"/>
        <v>1.9999999996-0.0400728504320241j</v>
      </c>
      <c r="AB309" s="72">
        <f t="shared" si="115"/>
        <v>6.0223430730611307</v>
      </c>
      <c r="AC309" s="72">
        <f t="shared" si="116"/>
        <v>-1.1478490135591828</v>
      </c>
      <c r="AD309" s="72"/>
      <c r="AE309" s="72" t="str">
        <f t="shared" si="117"/>
        <v>62499.9999999939-0.0194957480214727j</v>
      </c>
      <c r="AF309" s="72" t="str">
        <f t="shared" si="118"/>
        <v>0.242424242424247+5.72877811466652E-08j</v>
      </c>
      <c r="AG309" s="72">
        <f t="shared" si="125"/>
        <v>-12.308479057718468</v>
      </c>
      <c r="AH309" s="72">
        <f t="shared" si="126"/>
        <v>1.3539685819163297E-5</v>
      </c>
      <c r="AI309" s="72"/>
      <c r="AJ309" s="72"/>
      <c r="AK309" s="72"/>
      <c r="AL309" s="72" t="str">
        <f t="shared" si="119"/>
        <v>-0.499831986808355+0.910855702493669j</v>
      </c>
      <c r="AM309" s="72">
        <f t="shared" si="127"/>
        <v>0.33218674155837852</v>
      </c>
      <c r="AN309" s="72">
        <f t="shared" si="128"/>
        <v>118.7557745038696</v>
      </c>
      <c r="AO309" s="72"/>
      <c r="AP309" s="72"/>
      <c r="AQ309" s="72"/>
      <c r="AR309" s="72" t="str">
        <f t="shared" si="120"/>
        <v>-0.00737385311884563-0.000722074022088431j</v>
      </c>
      <c r="AS309" s="72">
        <f t="shared" si="129"/>
        <v>-42.604664138163209</v>
      </c>
      <c r="AT309" s="72">
        <f t="shared" si="130"/>
        <v>-174.40722366579823</v>
      </c>
      <c r="AU309" s="72"/>
      <c r="AV309" s="72"/>
      <c r="AW309" s="72"/>
      <c r="AX309" s="72" t="str">
        <f t="shared" si="131"/>
        <v>-0.00402460219718406+0.00588553798292832j</v>
      </c>
      <c r="AY309" s="72">
        <f t="shared" si="132"/>
        <v>-42.938202552069946</v>
      </c>
      <c r="AZ309" s="72">
        <f t="shared" si="133"/>
        <v>124.36479357983318</v>
      </c>
      <c r="BA309" s="72">
        <f t="shared" si="121"/>
        <v>-55.63520642016681</v>
      </c>
      <c r="BB309" s="72">
        <f t="shared" si="134"/>
        <v>42.938202552069946</v>
      </c>
      <c r="BC309" s="72">
        <f t="shared" si="135"/>
        <v>55.63520642016681</v>
      </c>
      <c r="BD309" s="72"/>
      <c r="BE309" s="72"/>
      <c r="BF309" s="56"/>
    </row>
    <row r="310" spans="2:58" s="42" customFormat="1" hidden="1" x14ac:dyDescent="0.3">
      <c r="B310" s="55">
        <v>196</v>
      </c>
      <c r="C310" s="72">
        <f t="shared" si="102"/>
        <v>831763.77110267093</v>
      </c>
      <c r="D310" s="72" t="str">
        <f t="shared" si="122"/>
        <v>5226125.90563659j</v>
      </c>
      <c r="E310" s="72">
        <f t="shared" si="103"/>
        <v>-10.069295534703009</v>
      </c>
      <c r="F310" s="72" t="str">
        <f t="shared" si="104"/>
        <v>-5.22612590563659j</v>
      </c>
      <c r="G310" s="72" t="str">
        <f t="shared" si="105"/>
        <v>-10.069295534703-5.22612590563659j</v>
      </c>
      <c r="H310" s="72">
        <f t="shared" si="106"/>
        <v>21.09589022982577</v>
      </c>
      <c r="I310" s="72">
        <f t="shared" si="107"/>
        <v>-152.56996336180123</v>
      </c>
      <c r="J310" s="72"/>
      <c r="K310" s="72"/>
      <c r="L310" s="72"/>
      <c r="M310" s="72">
        <f t="shared" si="108"/>
        <v>21.81818181818182</v>
      </c>
      <c r="N310" s="72" t="str">
        <f t="shared" si="109"/>
        <v>1+126.587221686329j</v>
      </c>
      <c r="O310" s="72" t="str">
        <f t="shared" si="110"/>
        <v>-1981.87965786168+15.6783777169098j</v>
      </c>
      <c r="P310" s="72" t="str">
        <f t="shared" si="123"/>
        <v>0.0000155668487340176-1.39357743725358j</v>
      </c>
      <c r="Q310" s="72"/>
      <c r="R310" s="72"/>
      <c r="S310" s="72"/>
      <c r="T310" s="72">
        <f t="shared" si="111"/>
        <v>24</v>
      </c>
      <c r="U310" s="72" t="str">
        <f t="shared" si="112"/>
        <v>1+0.114974769924005j</v>
      </c>
      <c r="V310" s="72" t="str">
        <f t="shared" si="113"/>
        <v>-1981.87965786168+15.6783777169098j</v>
      </c>
      <c r="W310" s="72" t="str">
        <f t="shared" si="124"/>
        <v>-0.0120979446013847-0.001488017000193j</v>
      </c>
      <c r="X310" s="72"/>
      <c r="Y310" s="72"/>
      <c r="Z310" s="72"/>
      <c r="AA310" s="72" t="str">
        <f t="shared" si="114"/>
        <v>1.9999999996-0.0382692759830138j</v>
      </c>
      <c r="AB310" s="72">
        <f t="shared" si="115"/>
        <v>6.0221897218886227</v>
      </c>
      <c r="AC310" s="72">
        <f t="shared" si="116"/>
        <v>-1.0962002271760847</v>
      </c>
      <c r="AD310" s="72"/>
      <c r="AE310" s="72" t="str">
        <f t="shared" si="117"/>
        <v>62499.9999999933-0.0204145543188908j</v>
      </c>
      <c r="AF310" s="72" t="str">
        <f t="shared" si="118"/>
        <v>0.242424242424247+5.99876710931654E-08j</v>
      </c>
      <c r="AG310" s="72">
        <f t="shared" si="125"/>
        <v>-12.308479057718447</v>
      </c>
      <c r="AH310" s="72">
        <f t="shared" si="126"/>
        <v>1.4177791552885834E-5</v>
      </c>
      <c r="AI310" s="72"/>
      <c r="AJ310" s="72"/>
      <c r="AK310" s="72"/>
      <c r="AL310" s="72" t="str">
        <f t="shared" si="119"/>
        <v>-0.499807396694322+0.962963959978375j</v>
      </c>
      <c r="AM310" s="72">
        <f t="shared" si="127"/>
        <v>0.70815950485190615</v>
      </c>
      <c r="AN310" s="72">
        <f t="shared" si="128"/>
        <v>117.43067665626226</v>
      </c>
      <c r="AO310" s="72"/>
      <c r="AP310" s="72"/>
      <c r="AQ310" s="72"/>
      <c r="AR310" s="72" t="str">
        <f t="shared" si="120"/>
        <v>-0.00672464940213111-0.000696803116553355j</v>
      </c>
      <c r="AS310" s="72">
        <f t="shared" si="129"/>
        <v>-43.400225643082557</v>
      </c>
      <c r="AT310" s="72">
        <f t="shared" si="130"/>
        <v>-174.08416677559637</v>
      </c>
      <c r="AU310" s="72"/>
      <c r="AV310" s="72"/>
      <c r="AW310" s="72"/>
      <c r="AX310" s="72" t="str">
        <f t="shared" si="131"/>
        <v>-0.00342644824411583+0.00520348169097332j</v>
      </c>
      <c r="AY310" s="72">
        <f t="shared" si="132"/>
        <v>-44.109806138000209</v>
      </c>
      <c r="AZ310" s="72">
        <f t="shared" si="133"/>
        <v>123.3645624659532</v>
      </c>
      <c r="BA310" s="72">
        <f t="shared" si="121"/>
        <v>-56.635437534046801</v>
      </c>
      <c r="BB310" s="72">
        <f t="shared" si="134"/>
        <v>44.109806138000209</v>
      </c>
      <c r="BC310" s="72">
        <f t="shared" si="135"/>
        <v>56.635437534046801</v>
      </c>
      <c r="BD310" s="72"/>
      <c r="BE310" s="72"/>
      <c r="BF310" s="56"/>
    </row>
    <row r="311" spans="2:58" s="42" customFormat="1" hidden="1" x14ac:dyDescent="0.3">
      <c r="B311" s="55">
        <v>197</v>
      </c>
      <c r="C311" s="72">
        <f t="shared" si="102"/>
        <v>870963.58995608194</v>
      </c>
      <c r="D311" s="72" t="str">
        <f t="shared" si="122"/>
        <v>5472425.63150044j</v>
      </c>
      <c r="E311" s="72">
        <f t="shared" si="103"/>
        <v>-11.137241200466981</v>
      </c>
      <c r="F311" s="72" t="str">
        <f t="shared" si="104"/>
        <v>-5.47242563150044j</v>
      </c>
      <c r="G311" s="72" t="str">
        <f t="shared" si="105"/>
        <v>-11.137241200467-5.47242563150044j</v>
      </c>
      <c r="H311" s="72">
        <f t="shared" si="106"/>
        <v>21.874800640338982</v>
      </c>
      <c r="I311" s="72">
        <f t="shared" si="107"/>
        <v>-153.83221668345351</v>
      </c>
      <c r="J311" s="72"/>
      <c r="K311" s="72"/>
      <c r="L311" s="72"/>
      <c r="M311" s="72">
        <f t="shared" si="108"/>
        <v>21.81818181818182</v>
      </c>
      <c r="N311" s="72" t="str">
        <f t="shared" si="109"/>
        <v>1+132.553093646204j</v>
      </c>
      <c r="O311" s="72" t="str">
        <f t="shared" si="110"/>
        <v>-2173.1843104212+16.4172768945013j</v>
      </c>
      <c r="P311" s="72" t="str">
        <f t="shared" si="123"/>
        <v>0.0000137502656311959-1.33079705118657j</v>
      </c>
      <c r="Q311" s="72"/>
      <c r="R311" s="72"/>
      <c r="S311" s="72"/>
      <c r="T311" s="72">
        <f t="shared" si="111"/>
        <v>24</v>
      </c>
      <c r="U311" s="72" t="str">
        <f t="shared" si="112"/>
        <v>1+0.12039336389301j</v>
      </c>
      <c r="V311" s="72" t="str">
        <f t="shared" si="113"/>
        <v>-2173.1843104212+16.4172768945013j</v>
      </c>
      <c r="W311" s="72" t="str">
        <f t="shared" si="124"/>
        <v>-0.0110330280332691-0.00141293722530331j</v>
      </c>
      <c r="X311" s="72"/>
      <c r="Y311" s="72"/>
      <c r="Z311" s="72"/>
      <c r="AA311" s="72" t="str">
        <f t="shared" si="114"/>
        <v>1.9999999996-0.0365468757992145j</v>
      </c>
      <c r="AB311" s="72">
        <f t="shared" si="115"/>
        <v>6.022049859235735</v>
      </c>
      <c r="AC311" s="72">
        <f t="shared" si="116"/>
        <v>-1.0468743558423408</v>
      </c>
      <c r="AD311" s="72"/>
      <c r="AE311" s="72" t="str">
        <f t="shared" si="117"/>
        <v>62499.9999999927-0.0213766626230461j</v>
      </c>
      <c r="AF311" s="72" t="str">
        <f t="shared" si="118"/>
        <v>0.242424242424248+6.28148029327411E-08j</v>
      </c>
      <c r="AG311" s="72">
        <f t="shared" si="125"/>
        <v>-12.308479057718385</v>
      </c>
      <c r="AH311" s="72">
        <f t="shared" si="126"/>
        <v>1.4845970283341531E-5</v>
      </c>
      <c r="AI311" s="72"/>
      <c r="AJ311" s="72"/>
      <c r="AK311" s="72"/>
      <c r="AL311" s="72" t="str">
        <f t="shared" si="119"/>
        <v>-0.499784965907707+1.01711394285566j</v>
      </c>
      <c r="AM311" s="72">
        <f t="shared" si="127"/>
        <v>1.0866843875108245</v>
      </c>
      <c r="AN311" s="72">
        <f t="shared" si="128"/>
        <v>116.16837531679718</v>
      </c>
      <c r="AO311" s="72"/>
      <c r="AP311" s="72"/>
      <c r="AQ311" s="72"/>
      <c r="AR311" s="72" t="str">
        <f t="shared" si="120"/>
        <v>-0.00613263330189167-0.000671736845551547j</v>
      </c>
      <c r="AS311" s="72">
        <f t="shared" si="129"/>
        <v>-44.195264052299564</v>
      </c>
      <c r="AT311" s="72">
        <f t="shared" si="130"/>
        <v>-173.74903740962429</v>
      </c>
      <c r="AU311" s="72"/>
      <c r="AV311" s="72"/>
      <c r="AW311" s="72"/>
      <c r="AX311" s="72" t="str">
        <f t="shared" si="131"/>
        <v>-0.00291956379883041+0.00459360883757753j</v>
      </c>
      <c r="AY311" s="72">
        <f t="shared" si="132"/>
        <v>-45.28340249363648</v>
      </c>
      <c r="AZ311" s="72">
        <f t="shared" si="133"/>
        <v>122.43884930674152</v>
      </c>
      <c r="BA311" s="72">
        <f t="shared" si="121"/>
        <v>-57.561150693258497</v>
      </c>
      <c r="BB311" s="72">
        <f t="shared" si="134"/>
        <v>45.28340249363648</v>
      </c>
      <c r="BC311" s="72">
        <f t="shared" si="135"/>
        <v>57.561150693258497</v>
      </c>
      <c r="BD311" s="72"/>
      <c r="BE311" s="72"/>
      <c r="BF311" s="56"/>
    </row>
    <row r="312" spans="2:58" s="42" customFormat="1" hidden="1" x14ac:dyDescent="0.3">
      <c r="B312" s="55">
        <v>198</v>
      </c>
      <c r="C312" s="72">
        <f t="shared" si="102"/>
        <v>912010.8393559109</v>
      </c>
      <c r="D312" s="72" t="str">
        <f t="shared" si="122"/>
        <v>5730333.10582958j</v>
      </c>
      <c r="E312" s="72">
        <f t="shared" si="103"/>
        <v>-12.308220337642773</v>
      </c>
      <c r="F312" s="72" t="str">
        <f t="shared" si="104"/>
        <v>-5.73033310582958j</v>
      </c>
      <c r="G312" s="72" t="str">
        <f t="shared" si="105"/>
        <v>-12.3082203376428-5.73033310582958j</v>
      </c>
      <c r="H312" s="72">
        <f t="shared" si="106"/>
        <v>22.655936796951814</v>
      </c>
      <c r="I312" s="72">
        <f t="shared" si="107"/>
        <v>-155.03474503882154</v>
      </c>
      <c r="J312" s="72"/>
      <c r="K312" s="72"/>
      <c r="L312" s="72"/>
      <c r="M312" s="72">
        <f t="shared" si="108"/>
        <v>21.81818181818182</v>
      </c>
      <c r="N312" s="72" t="str">
        <f t="shared" si="109"/>
        <v>1+138.800128489404j</v>
      </c>
      <c r="O312" s="72" t="str">
        <f t="shared" si="110"/>
        <v>-2382.94569077345+17.1909993174887j</v>
      </c>
      <c r="P312" s="72" t="str">
        <f t="shared" si="123"/>
        <v>0.0000121687608676898-1.2708498738772j</v>
      </c>
      <c r="Q312" s="72"/>
      <c r="R312" s="72"/>
      <c r="S312" s="72"/>
      <c r="T312" s="72">
        <f t="shared" si="111"/>
        <v>24</v>
      </c>
      <c r="U312" s="72" t="str">
        <f t="shared" si="112"/>
        <v>1+0.126067328328251j</v>
      </c>
      <c r="V312" s="72" t="str">
        <f t="shared" si="113"/>
        <v>-2382.94569077345+17.1909993174887j</v>
      </c>
      <c r="W312" s="72" t="str">
        <f t="shared" si="124"/>
        <v>-0.0100618847045164-0.00134228394098559j</v>
      </c>
      <c r="X312" s="72"/>
      <c r="Y312" s="72"/>
      <c r="Z312" s="72"/>
      <c r="AA312" s="72" t="str">
        <f t="shared" si="114"/>
        <v>1.9999999996-0.0349019964389107j</v>
      </c>
      <c r="AB312" s="72">
        <f t="shared" si="115"/>
        <v>6.0219222990529904</v>
      </c>
      <c r="AC312" s="72">
        <f t="shared" si="116"/>
        <v>-0.99976706590505027</v>
      </c>
      <c r="AD312" s="72"/>
      <c r="AE312" s="72" t="str">
        <f t="shared" si="117"/>
        <v>62499.999999992-0.0223841136946439j</v>
      </c>
      <c r="AF312" s="72" t="str">
        <f t="shared" si="118"/>
        <v>0.242424242424248+6.57751733910644E-08j</v>
      </c>
      <c r="AG312" s="72">
        <f t="shared" si="125"/>
        <v>-12.308479057718355</v>
      </c>
      <c r="AH312" s="72">
        <f t="shared" si="126"/>
        <v>1.5545639307202149E-5</v>
      </c>
      <c r="AI312" s="72"/>
      <c r="AJ312" s="72"/>
      <c r="AK312" s="72"/>
      <c r="AL312" s="72" t="str">
        <f t="shared" si="119"/>
        <v>-0.499764505181715+1.07342062030605j</v>
      </c>
      <c r="AM312" s="72">
        <f t="shared" si="127"/>
        <v>1.4674689497636866</v>
      </c>
      <c r="AN312" s="72">
        <f t="shared" si="128"/>
        <v>114.96580358509853</v>
      </c>
      <c r="AO312" s="72"/>
      <c r="AP312" s="72"/>
      <c r="AQ312" s="72"/>
      <c r="AR312" s="72" t="str">
        <f t="shared" si="120"/>
        <v>-0.00559276203106996-0.000646986376787374j</v>
      </c>
      <c r="AS312" s="72">
        <f t="shared" si="129"/>
        <v>-44.989739138331601</v>
      </c>
      <c r="AT312" s="72">
        <f t="shared" si="130"/>
        <v>-173.40119561498142</v>
      </c>
      <c r="AU312" s="72"/>
      <c r="AV312" s="72"/>
      <c r="AW312" s="72"/>
      <c r="AX312" s="72" t="str">
        <f t="shared" si="131"/>
        <v>-0.00249003053743885+0.00404982007129894j</v>
      </c>
      <c r="AY312" s="72">
        <f t="shared" si="132"/>
        <v>-46.458666821165878</v>
      </c>
      <c r="AZ312" s="72">
        <f t="shared" si="133"/>
        <v>121.58526577138929</v>
      </c>
      <c r="BA312" s="72">
        <f t="shared" si="121"/>
        <v>-58.414734228610712</v>
      </c>
      <c r="BB312" s="72">
        <f t="shared" si="134"/>
        <v>46.458666821165878</v>
      </c>
      <c r="BC312" s="72">
        <f t="shared" si="135"/>
        <v>58.414734228610712</v>
      </c>
      <c r="BD312" s="72"/>
      <c r="BE312" s="72"/>
      <c r="BF312" s="56"/>
    </row>
    <row r="313" spans="2:58" s="42" customFormat="1" hidden="1" x14ac:dyDescent="0.3">
      <c r="B313" s="55">
        <v>199</v>
      </c>
      <c r="C313" s="72">
        <f t="shared" si="102"/>
        <v>954992.58602143696</v>
      </c>
      <c r="D313" s="72" t="str">
        <f t="shared" si="122"/>
        <v>6000395.38495533j</v>
      </c>
      <c r="E313" s="72">
        <f t="shared" si="103"/>
        <v>-13.592173429694581</v>
      </c>
      <c r="F313" s="72" t="str">
        <f t="shared" si="104"/>
        <v>-6.00039538495533j</v>
      </c>
      <c r="G313" s="72" t="str">
        <f t="shared" si="105"/>
        <v>-13.5921734296946-6.00039538495533j</v>
      </c>
      <c r="H313" s="72">
        <f t="shared" si="106"/>
        <v>23.439044960913044</v>
      </c>
      <c r="I313" s="72">
        <f t="shared" si="107"/>
        <v>-156.1804789900811</v>
      </c>
      <c r="J313" s="72"/>
      <c r="K313" s="72"/>
      <c r="L313" s="72"/>
      <c r="M313" s="72">
        <f t="shared" si="108"/>
        <v>21.81818181818182</v>
      </c>
      <c r="N313" s="72" t="str">
        <f t="shared" si="109"/>
        <v>1+145.341577014388j</v>
      </c>
      <c r="O313" s="72" t="str">
        <f t="shared" si="110"/>
        <v>-2612.94447072259+18.001186154866j</v>
      </c>
      <c r="P313" s="72" t="str">
        <f t="shared" si="123"/>
        <v>0.0000107889779356564-1.21360740511636j</v>
      </c>
      <c r="Q313" s="72"/>
      <c r="R313" s="72"/>
      <c r="S313" s="72"/>
      <c r="T313" s="72">
        <f t="shared" si="111"/>
        <v>24</v>
      </c>
      <c r="U313" s="72" t="str">
        <f t="shared" si="112"/>
        <v>1+0.132008698469017j</v>
      </c>
      <c r="V313" s="72" t="str">
        <f t="shared" si="113"/>
        <v>-2612.94447072259+18.001186154866j</v>
      </c>
      <c r="W313" s="72" t="str">
        <f t="shared" si="124"/>
        <v>-0.00917625144721495-0.00127572254638835j</v>
      </c>
      <c r="X313" s="72"/>
      <c r="Y313" s="72"/>
      <c r="Z313" s="72"/>
      <c r="AA313" s="72" t="str">
        <f t="shared" si="114"/>
        <v>1.9999999996-0.0333311488924456j</v>
      </c>
      <c r="AB313" s="72">
        <f t="shared" si="115"/>
        <v>6.0218059595168896</v>
      </c>
      <c r="AC313" s="72">
        <f t="shared" si="116"/>
        <v>-0.95477869181864006</v>
      </c>
      <c r="AD313" s="72"/>
      <c r="AE313" s="72" t="str">
        <f t="shared" si="117"/>
        <v>62499.9999999912-0.0234390444724784j</v>
      </c>
      <c r="AF313" s="72" t="str">
        <f t="shared" si="118"/>
        <v>0.242424242424249+6.88750618107813E-08j</v>
      </c>
      <c r="AG313" s="72">
        <f t="shared" si="125"/>
        <v>-12.308479057718289</v>
      </c>
      <c r="AH313" s="72">
        <f t="shared" si="126"/>
        <v>1.6278282716273443E-5</v>
      </c>
      <c r="AI313" s="72"/>
      <c r="AJ313" s="72"/>
      <c r="AK313" s="72"/>
      <c r="AL313" s="72" t="str">
        <f t="shared" si="119"/>
        <v>-0.499745841779801+1.1320035219607j</v>
      </c>
      <c r="AM313" s="72">
        <f t="shared" si="127"/>
        <v>1.8502564651911548</v>
      </c>
      <c r="AN313" s="72">
        <f t="shared" si="128"/>
        <v>113.82003036978139</v>
      </c>
      <c r="AO313" s="72"/>
      <c r="AP313" s="72"/>
      <c r="AQ313" s="72"/>
      <c r="AR313" s="72" t="str">
        <f t="shared" si="120"/>
        <v>-0.00510043834820555-0.000622642337398678j</v>
      </c>
      <c r="AS313" s="72">
        <f t="shared" si="129"/>
        <v>-45.783606265371695</v>
      </c>
      <c r="AT313" s="72">
        <f t="shared" si="130"/>
        <v>-173.03998444491597</v>
      </c>
      <c r="AU313" s="72"/>
      <c r="AV313" s="72"/>
      <c r="AW313" s="72"/>
      <c r="AX313" s="72" t="str">
        <f t="shared" si="131"/>
        <v>-0.00212598952620425+0.00356615785116739j</v>
      </c>
      <c r="AY313" s="72">
        <f t="shared" si="132"/>
        <v>-47.635304250797681</v>
      </c>
      <c r="AZ313" s="72">
        <f t="shared" si="133"/>
        <v>120.80157408198552</v>
      </c>
      <c r="BA313" s="72">
        <f t="shared" si="121"/>
        <v>-59.198425918014465</v>
      </c>
      <c r="BB313" s="72">
        <f t="shared" si="134"/>
        <v>47.635304250797681</v>
      </c>
      <c r="BC313" s="72">
        <f t="shared" si="135"/>
        <v>59.198425918014465</v>
      </c>
      <c r="BD313" s="72"/>
      <c r="BE313" s="72"/>
      <c r="BF313" s="56"/>
    </row>
    <row r="314" spans="2:58" s="42" customFormat="1" hidden="1" x14ac:dyDescent="0.3">
      <c r="B314" s="55">
        <v>200</v>
      </c>
      <c r="C314" s="72">
        <f t="shared" si="102"/>
        <v>1000000</v>
      </c>
      <c r="D314" s="72" t="str">
        <f t="shared" si="122"/>
        <v>6283185.30717959j</v>
      </c>
      <c r="E314" s="72">
        <f t="shared" si="103"/>
        <v>-15.000000000000028</v>
      </c>
      <c r="F314" s="72" t="str">
        <f t="shared" si="104"/>
        <v>-6.28318530717959j</v>
      </c>
      <c r="G314" s="72" t="str">
        <f t="shared" si="105"/>
        <v>-15-6.28318530717959j</v>
      </c>
      <c r="H314" s="72">
        <f t="shared" si="106"/>
        <v>24.223902378163331</v>
      </c>
      <c r="I314" s="72">
        <f t="shared" si="107"/>
        <v>-157.27221267397849</v>
      </c>
      <c r="J314" s="72"/>
      <c r="K314" s="72"/>
      <c r="L314" s="72"/>
      <c r="M314" s="72">
        <f t="shared" si="108"/>
        <v>21.81818181818182</v>
      </c>
      <c r="N314" s="72" t="str">
        <f t="shared" si="109"/>
        <v>1+152.191314510504j</v>
      </c>
      <c r="O314" s="72" t="str">
        <f t="shared" si="110"/>
        <v>-2865.13311807635+18.8495559215388j</v>
      </c>
      <c r="P314" s="72" t="str">
        <f t="shared" si="123"/>
        <v>9.58263070572511E-06-1.15894705539523j</v>
      </c>
      <c r="Q314" s="72"/>
      <c r="R314" s="72"/>
      <c r="S314" s="72"/>
      <c r="T314" s="72">
        <f t="shared" si="111"/>
        <v>24</v>
      </c>
      <c r="U314" s="72" t="str">
        <f t="shared" si="112"/>
        <v>1+0.138230076757951j</v>
      </c>
      <c r="V314" s="72" t="str">
        <f t="shared" si="113"/>
        <v>-2865.13311807635+18.8495559215388j</v>
      </c>
      <c r="W314" s="72" t="str">
        <f t="shared" si="124"/>
        <v>-0.00836859420622358-0.00121295101604179j</v>
      </c>
      <c r="X314" s="72"/>
      <c r="Y314" s="72"/>
      <c r="Z314" s="72"/>
      <c r="AA314" s="72" t="str">
        <f t="shared" si="114"/>
        <v>1.9999999996-0.0318310011815665j</v>
      </c>
      <c r="AB314" s="72">
        <f t="shared" si="115"/>
        <v>6.0216998538815938</v>
      </c>
      <c r="AC314" s="72">
        <f t="shared" si="116"/>
        <v>-0.91181402961382729</v>
      </c>
      <c r="AD314" s="72"/>
      <c r="AE314" s="72" t="str">
        <f t="shared" si="117"/>
        <v>62499.9999999903-0.0245436926061665j</v>
      </c>
      <c r="AF314" s="72" t="str">
        <f t="shared" si="118"/>
        <v>0.242424242424249+7.21210434708396E-08j</v>
      </c>
      <c r="AG314" s="72">
        <f t="shared" si="125"/>
        <v>-12.308479057718255</v>
      </c>
      <c r="AH314" s="72">
        <f t="shared" si="126"/>
        <v>1.7045454545453469E-5</v>
      </c>
      <c r="AI314" s="72"/>
      <c r="AJ314" s="72"/>
      <c r="AK314" s="72"/>
      <c r="AL314" s="72" t="str">
        <f t="shared" si="119"/>
        <v>-0.499728818061963+1.19298699327434j</v>
      </c>
      <c r="AM314" s="72">
        <f t="shared" si="127"/>
        <v>2.2348214552661179</v>
      </c>
      <c r="AN314" s="72">
        <f t="shared" si="128"/>
        <v>112.72826107009249</v>
      </c>
      <c r="AO314" s="72"/>
      <c r="AP314" s="72"/>
      <c r="AQ314" s="72"/>
      <c r="AR314" s="72" t="str">
        <f t="shared" si="120"/>
        <v>-0.0046514710451091-0.000598777744134264j</v>
      </c>
      <c r="AS314" s="72">
        <f t="shared" si="129"/>
        <v>-46.576816083628245</v>
      </c>
      <c r="AT314" s="72">
        <f t="shared" si="130"/>
        <v>-172.66472999003133</v>
      </c>
      <c r="AU314" s="72"/>
      <c r="AV314" s="72"/>
      <c r="AW314" s="72"/>
      <c r="AX314" s="72" t="str">
        <f t="shared" si="131"/>
        <v>-0.00181735916721045+0.00313691485960922j</v>
      </c>
      <c r="AY314" s="72">
        <f t="shared" si="132"/>
        <v>-48.813045279159184</v>
      </c>
      <c r="AZ314" s="72">
        <f t="shared" si="133"/>
        <v>120.08568734630363</v>
      </c>
      <c r="BA314" s="72">
        <f t="shared" si="121"/>
        <v>-59.914312653696363</v>
      </c>
      <c r="BB314" s="72">
        <f t="shared" si="134"/>
        <v>48.813045279159184</v>
      </c>
      <c r="BC314" s="72">
        <f t="shared" si="135"/>
        <v>59.914312653696363</v>
      </c>
      <c r="BD314" s="72"/>
      <c r="BE314" s="72"/>
      <c r="BF314" s="56"/>
    </row>
    <row r="315" spans="2:58" s="42" customFormat="1" hidden="1" x14ac:dyDescent="0.3">
      <c r="B315" s="55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56"/>
    </row>
    <row r="316" spans="2:58" s="42" customFormat="1" hidden="1" x14ac:dyDescent="0.3">
      <c r="B316" s="55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72"/>
      <c r="AZ316" s="72"/>
      <c r="BA316" s="72"/>
      <c r="BB316" s="72"/>
      <c r="BC316" s="72"/>
      <c r="BD316" s="72"/>
      <c r="BE316" s="72"/>
      <c r="BF316" s="56"/>
    </row>
    <row r="317" spans="2:58" s="42" customFormat="1" hidden="1" x14ac:dyDescent="0.3">
      <c r="B317" s="55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72"/>
      <c r="AR317" s="72"/>
      <c r="AS317" s="72"/>
      <c r="AT317" s="72"/>
      <c r="AU317" s="72"/>
      <c r="AV317" s="72"/>
      <c r="AW317" s="72"/>
      <c r="AX317" s="72"/>
      <c r="AY317" s="72"/>
      <c r="AZ317" s="72"/>
      <c r="BA317" s="72"/>
      <c r="BB317" s="72"/>
      <c r="BC317" s="72"/>
      <c r="BD317" s="72"/>
      <c r="BE317" s="72"/>
      <c r="BF317" s="56"/>
    </row>
    <row r="318" spans="2:58" s="42" customFormat="1" hidden="1" x14ac:dyDescent="0.3">
      <c r="B318" s="68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70"/>
    </row>
    <row r="319" spans="2:58" s="42" customFormat="1" hidden="1" x14ac:dyDescent="0.3"/>
    <row r="320" spans="2:58" s="42" customFormat="1" x14ac:dyDescent="0.3"/>
  </sheetData>
  <sheetProtection algorithmName="SHA-512" hashValue="9oOlGAfh9+nP67j5hgNFiNQdXbyinrFiyRpUbVJHG27iidbs2kmKV0Aw713zyJWYP5lb6r9KpK2eCnZLB7SSHQ==" saltValue="h2Z49qZ9rJ3ZSZ2tOAIPzQ==" spinCount="100000" sheet="1" objects="1" scenarios="1"/>
  <protectedRanges>
    <protectedRange sqref="A5:XFD24" name="Range1"/>
  </protectedRanges>
  <mergeCells count="15">
    <mergeCell ref="AS109:AS110"/>
    <mergeCell ref="AZ109:AZ110"/>
    <mergeCell ref="BA109:BB110"/>
    <mergeCell ref="A1:E2"/>
    <mergeCell ref="M5:T5"/>
    <mergeCell ref="C5:D5"/>
    <mergeCell ref="F5:G5"/>
    <mergeCell ref="I5:J5"/>
    <mergeCell ref="K5:L24"/>
    <mergeCell ref="I4:J4"/>
    <mergeCell ref="N109:O110"/>
    <mergeCell ref="U109:V110"/>
    <mergeCell ref="AB109:AB110"/>
    <mergeCell ref="AF109:AF110"/>
    <mergeCell ref="AM109:AM110"/>
  </mergeCells>
  <conditionalFormatting sqref="G8">
    <cfRule type="cellIs" dxfId="1" priority="2" operator="greaterThan">
      <formula>100</formula>
    </cfRule>
    <cfRule type="cellIs" dxfId="0" priority="1" operator="lessThan">
      <formula>100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133</vt:i4>
      </vt:variant>
    </vt:vector>
  </HeadingPairs>
  <TitlesOfParts>
    <vt:vector size="135" baseType="lpstr">
      <vt:lpstr>Internal Comp</vt:lpstr>
      <vt:lpstr>External Comp</vt:lpstr>
      <vt:lpstr>'External Comp'!C_ESR</vt:lpstr>
      <vt:lpstr>'Internal Comp'!C_ESR</vt:lpstr>
      <vt:lpstr>'External Comp'!C_min</vt:lpstr>
      <vt:lpstr>'Internal Comp'!C_min</vt:lpstr>
      <vt:lpstr>'External Comp'!CCOMP</vt:lpstr>
      <vt:lpstr>'Internal Comp'!CCOMP</vt:lpstr>
      <vt:lpstr>'External Comp'!CCOMP_cal</vt:lpstr>
      <vt:lpstr>'External Comp'!CCOMP_P</vt:lpstr>
      <vt:lpstr>'External Comp'!CCOMP_P_Cal</vt:lpstr>
      <vt:lpstr>'External Comp'!Cdelay</vt:lpstr>
      <vt:lpstr>'Internal Comp'!Cdelay</vt:lpstr>
      <vt:lpstr>'External Comp'!Cff</vt:lpstr>
      <vt:lpstr>'Internal Comp'!Cff</vt:lpstr>
      <vt:lpstr>'External Comp'!Cin_min</vt:lpstr>
      <vt:lpstr>'Internal Comp'!Cin_min</vt:lpstr>
      <vt:lpstr>'External Comp'!Cin_rms_min</vt:lpstr>
      <vt:lpstr>'Internal Comp'!Cin_rms_min</vt:lpstr>
      <vt:lpstr>'External Comp'!Co</vt:lpstr>
      <vt:lpstr>'Internal Comp'!Co</vt:lpstr>
      <vt:lpstr>'External Comp'!cramp</vt:lpstr>
      <vt:lpstr>'Internal Comp'!cramp</vt:lpstr>
      <vt:lpstr>cramp</vt:lpstr>
      <vt:lpstr>'External Comp'!Css</vt:lpstr>
      <vt:lpstr>'Internal Comp'!Css</vt:lpstr>
      <vt:lpstr>'External Comp'!D</vt:lpstr>
      <vt:lpstr>'Internal Comp'!D</vt:lpstr>
      <vt:lpstr>'External Comp'!dI</vt:lpstr>
      <vt:lpstr>'Internal Comp'!dI</vt:lpstr>
      <vt:lpstr>'External Comp'!dI_p</vt:lpstr>
      <vt:lpstr>'Internal Comp'!dI_p</vt:lpstr>
      <vt:lpstr>'External Comp'!dV</vt:lpstr>
      <vt:lpstr>'Internal Comp'!dV</vt:lpstr>
      <vt:lpstr>'External Comp'!dV_p</vt:lpstr>
      <vt:lpstr>'Internal Comp'!dV_p</vt:lpstr>
      <vt:lpstr>'External Comp'!fc</vt:lpstr>
      <vt:lpstr>'Internal Comp'!fc</vt:lpstr>
      <vt:lpstr>'External Comp'!fc_exp</vt:lpstr>
      <vt:lpstr>'External Comp'!fc_to_fsw</vt:lpstr>
      <vt:lpstr>'Internal Comp'!fc_to_fsw</vt:lpstr>
      <vt:lpstr>'External Comp'!Fm</vt:lpstr>
      <vt:lpstr>'Internal Comp'!Fm</vt:lpstr>
      <vt:lpstr>'External Comp'!Fstart</vt:lpstr>
      <vt:lpstr>'Internal Comp'!Fstart</vt:lpstr>
      <vt:lpstr>'External Comp'!Fstep</vt:lpstr>
      <vt:lpstr>'Internal Comp'!Fstep</vt:lpstr>
      <vt:lpstr>'External Comp'!Fstop</vt:lpstr>
      <vt:lpstr>'Internal Comp'!Fstop</vt:lpstr>
      <vt:lpstr>'External Comp'!fsw</vt:lpstr>
      <vt:lpstr>'Internal Comp'!fsw</vt:lpstr>
      <vt:lpstr>'External Comp'!GM</vt:lpstr>
      <vt:lpstr>'Internal Comp'!GM</vt:lpstr>
      <vt:lpstr>'External Comp'!gm_EA</vt:lpstr>
      <vt:lpstr>'Internal Comp'!gm_EA</vt:lpstr>
      <vt:lpstr>'External Comp'!I_ripple</vt:lpstr>
      <vt:lpstr>'Internal Comp'!I_ripple</vt:lpstr>
      <vt:lpstr>'External Comp'!I_ripple_max</vt:lpstr>
      <vt:lpstr>'Internal Comp'!I_ripple_max</vt:lpstr>
      <vt:lpstr>'External Comp'!Iout</vt:lpstr>
      <vt:lpstr>'Internal Comp'!Iout</vt:lpstr>
      <vt:lpstr>'External Comp'!Iout_Max</vt:lpstr>
      <vt:lpstr>'Internal Comp'!Iout_Max</vt:lpstr>
      <vt:lpstr>'External Comp'!k</vt:lpstr>
      <vt:lpstr>'Internal Comp'!k</vt:lpstr>
      <vt:lpstr>k</vt:lpstr>
      <vt:lpstr>'External Comp'!L</vt:lpstr>
      <vt:lpstr>'Internal Comp'!L</vt:lpstr>
      <vt:lpstr>'External Comp'!L_req</vt:lpstr>
      <vt:lpstr>'Internal Comp'!L_req</vt:lpstr>
      <vt:lpstr>'External Comp'!mirror</vt:lpstr>
      <vt:lpstr>'Internal Comp'!mirror</vt:lpstr>
      <vt:lpstr>mirror</vt:lpstr>
      <vt:lpstr>'External Comp'!PM</vt:lpstr>
      <vt:lpstr>'Internal Comp'!PM</vt:lpstr>
      <vt:lpstr>'External Comp'!Qn</vt:lpstr>
      <vt:lpstr>'Internal Comp'!Qn</vt:lpstr>
      <vt:lpstr>'External Comp'!Qp</vt:lpstr>
      <vt:lpstr>'Internal Comp'!Qp</vt:lpstr>
      <vt:lpstr>'External Comp'!ramp_peak</vt:lpstr>
      <vt:lpstr>'Internal Comp'!ramp_peak</vt:lpstr>
      <vt:lpstr>ramp_peak</vt:lpstr>
      <vt:lpstr>'External Comp'!Ramp_peak_mV</vt:lpstr>
      <vt:lpstr>'External Comp'!RCOMP</vt:lpstr>
      <vt:lpstr>'Internal Comp'!RCOMP</vt:lpstr>
      <vt:lpstr>'External Comp'!RCOMP_cal</vt:lpstr>
      <vt:lpstr>'External Comp'!Rcsa</vt:lpstr>
      <vt:lpstr>'Internal Comp'!Rcsa</vt:lpstr>
      <vt:lpstr>'External Comp'!Rfb_lower</vt:lpstr>
      <vt:lpstr>'Internal Comp'!Rfb_lower</vt:lpstr>
      <vt:lpstr>'External Comp'!Rfb_upper</vt:lpstr>
      <vt:lpstr>'Internal Comp'!Rfb_upper</vt:lpstr>
      <vt:lpstr>'External Comp'!Ro</vt:lpstr>
      <vt:lpstr>'Internal Comp'!Ro</vt:lpstr>
      <vt:lpstr>'External Comp'!RSET</vt:lpstr>
      <vt:lpstr>'Internal Comp'!RSET</vt:lpstr>
      <vt:lpstr>'External Comp'!RSET_cal</vt:lpstr>
      <vt:lpstr>'Internal Comp'!RSET_cal</vt:lpstr>
      <vt:lpstr>RSET_min</vt:lpstr>
      <vt:lpstr>'Internal Comp'!RSET_min_kohm</vt:lpstr>
      <vt:lpstr>'External Comp'!RT_cal</vt:lpstr>
      <vt:lpstr>'Internal Comp'!RT_cal</vt:lpstr>
      <vt:lpstr>'External Comp'!slope_comp_peak</vt:lpstr>
      <vt:lpstr>'Internal Comp'!slope_comp_peak</vt:lpstr>
      <vt:lpstr>slope_comp_peak</vt:lpstr>
      <vt:lpstr>'Internal Comp'!slope_comp_peak_mV</vt:lpstr>
      <vt:lpstr>'External Comp'!Step</vt:lpstr>
      <vt:lpstr>'Internal Comp'!Step</vt:lpstr>
      <vt:lpstr>'External Comp'!T</vt:lpstr>
      <vt:lpstr>'Internal Comp'!T</vt:lpstr>
      <vt:lpstr>'External Comp'!t_delay</vt:lpstr>
      <vt:lpstr>'Internal Comp'!t_delay</vt:lpstr>
      <vt:lpstr>'External Comp'!t_ss</vt:lpstr>
      <vt:lpstr>'Internal Comp'!t_ss</vt:lpstr>
      <vt:lpstr>'External Comp'!Toff</vt:lpstr>
      <vt:lpstr>'Internal Comp'!Toff</vt:lpstr>
      <vt:lpstr>'External Comp'!Ton</vt:lpstr>
      <vt:lpstr>'Internal Comp'!Ton</vt:lpstr>
      <vt:lpstr>'External Comp'!Ton__ns</vt:lpstr>
      <vt:lpstr>'External Comp'!Vin</vt:lpstr>
      <vt:lpstr>'Internal Comp'!Vin</vt:lpstr>
      <vt:lpstr>'External Comp'!Vin_ripple_max</vt:lpstr>
      <vt:lpstr>'Internal Comp'!Vin_ripple_max</vt:lpstr>
      <vt:lpstr>'External Comp'!Vout</vt:lpstr>
      <vt:lpstr>'Internal Comp'!Vout</vt:lpstr>
      <vt:lpstr>'External Comp'!Vref</vt:lpstr>
      <vt:lpstr>'Internal Comp'!Vref</vt:lpstr>
      <vt:lpstr>'External Comp'!wesr</vt:lpstr>
      <vt:lpstr>'Internal Comp'!wesr</vt:lpstr>
      <vt:lpstr>'External Comp'!wn</vt:lpstr>
      <vt:lpstr>'Internal Comp'!wn</vt:lpstr>
      <vt:lpstr>'External Comp'!wo</vt:lpstr>
      <vt:lpstr>'Internal Comp'!wo</vt:lpstr>
      <vt:lpstr>'External Comp'!wz</vt:lpstr>
      <vt:lpstr>'Internal Comp'!wz</vt:lpstr>
    </vt:vector>
  </TitlesOfParts>
  <Company>Renesas Electronics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Zhuangyao Tang</dc:creator>
  <cp:lastModifiedBy>Kun Xing</cp:lastModifiedBy>
  <dcterms:created xsi:type="dcterms:W3CDTF">2019-05-07T20:09:38Z</dcterms:created>
  <dcterms:modified xsi:type="dcterms:W3CDTF">2021-11-23T15:36:25Z</dcterms:modified>
</cp:coreProperties>
</file>