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yu02\Desktop\Biz plans\700V buck definition\"/>
    </mc:Choice>
  </mc:AlternateContent>
  <xr:revisionPtr revIDLastSave="0" documentId="13_ncr:1_{D941AB2B-DB9A-48AC-AE17-2BCBBE99249C}" xr6:coauthVersionLast="36" xr6:coauthVersionMax="36" xr10:uidLastSave="{00000000-0000-0000-0000-000000000000}"/>
  <bookViews>
    <workbookView xWindow="0" yWindow="0" windowWidth="23040" windowHeight="8496" xr2:uid="{85F54F54-4DBB-41D5-9040-B576F21733D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D43" i="1" l="1"/>
  <c r="B25" i="1" l="1"/>
  <c r="D46" i="1" s="1"/>
  <c r="B39" i="1" l="1"/>
  <c r="B51" i="1"/>
  <c r="B35" i="1" l="1"/>
  <c r="B34" i="1"/>
  <c r="B14" i="1" l="1"/>
  <c r="B38" i="1" s="1"/>
  <c r="B41" i="1" l="1"/>
  <c r="B43" i="1" s="1"/>
  <c r="B36" i="1"/>
  <c r="B50" i="1" s="1"/>
  <c r="B52" i="1"/>
  <c r="B54" i="1"/>
  <c r="C23" i="1"/>
  <c r="B47" i="1" l="1"/>
  <c r="B37" i="1"/>
  <c r="B42" i="1" l="1"/>
  <c r="B44" i="1" s="1"/>
  <c r="B45" i="1" s="1"/>
  <c r="C55" i="1" l="1"/>
  <c r="B55" i="1"/>
  <c r="B46" i="1"/>
  <c r="B48" i="1" s="1"/>
  <c r="B53" i="1" l="1"/>
</calcChain>
</file>

<file path=xl/sharedStrings.xml><?xml version="1.0" encoding="utf-8"?>
<sst xmlns="http://schemas.openxmlformats.org/spreadsheetml/2006/main" count="124" uniqueCount="97">
  <si>
    <t>Amp</t>
  </si>
  <si>
    <t>Volt</t>
  </si>
  <si>
    <t>Standby Power Requirement</t>
  </si>
  <si>
    <t>mWatt</t>
  </si>
  <si>
    <t>Kohm</t>
  </si>
  <si>
    <t>VFB</t>
  </si>
  <si>
    <t>RFB1</t>
  </si>
  <si>
    <t>Toffmin (constant off time)</t>
  </si>
  <si>
    <t>mH</t>
  </si>
  <si>
    <t>standby mode efficiency</t>
  </si>
  <si>
    <t>VCC Quiescent current</t>
  </si>
  <si>
    <t>mA</t>
  </si>
  <si>
    <t>Maximum load step</t>
  </si>
  <si>
    <t>ms</t>
  </si>
  <si>
    <t xml:space="preserve">No load Vout Total current </t>
  </si>
  <si>
    <t>Vout ripple at no load</t>
  </si>
  <si>
    <t>Input voltage after rectification</t>
  </si>
  <si>
    <t>Ton time to reach DCM pk limit</t>
  </si>
  <si>
    <t>Total inductor charge</t>
  </si>
  <si>
    <t>nQ</t>
  </si>
  <si>
    <t>Switching period at no load</t>
  </si>
  <si>
    <t>PFM end VFB ripple</t>
  </si>
  <si>
    <t>Internal to IC</t>
  </si>
  <si>
    <t>IC internal parameter</t>
  </si>
  <si>
    <r>
      <t>k</t>
    </r>
    <r>
      <rPr>
        <sz val="14"/>
        <color theme="1"/>
        <rFont val="Symbol"/>
        <family val="1"/>
        <charset val="2"/>
      </rPr>
      <t>W</t>
    </r>
  </si>
  <si>
    <r>
      <t>m</t>
    </r>
    <r>
      <rPr>
        <sz val="14"/>
        <color theme="1"/>
        <rFont val="Calibri"/>
        <family val="2"/>
        <scheme val="minor"/>
      </rPr>
      <t>s</t>
    </r>
  </si>
  <si>
    <r>
      <rPr>
        <sz val="14"/>
        <color theme="1"/>
        <rFont val="Symbol"/>
        <family val="1"/>
        <charset val="2"/>
      </rPr>
      <t>m</t>
    </r>
    <r>
      <rPr>
        <sz val="14"/>
        <color theme="1"/>
        <rFont val="Calibri"/>
        <family val="2"/>
        <scheme val="minor"/>
      </rPr>
      <t>A</t>
    </r>
  </si>
  <si>
    <r>
      <t>K</t>
    </r>
    <r>
      <rPr>
        <sz val="14"/>
        <color theme="1"/>
        <rFont val="Symbol"/>
        <family val="1"/>
        <charset val="2"/>
      </rPr>
      <t>W</t>
    </r>
  </si>
  <si>
    <t>Description</t>
  </si>
  <si>
    <t>FB pin ripple</t>
  </si>
  <si>
    <t>D1, D3: 1N4007</t>
  </si>
  <si>
    <t>D2: MURS160T3</t>
  </si>
  <si>
    <t>D4: ES1J</t>
  </si>
  <si>
    <t>CVCC</t>
  </si>
  <si>
    <t>1N4007</t>
  </si>
  <si>
    <t>MURS160T3</t>
  </si>
  <si>
    <t>ES1J</t>
  </si>
  <si>
    <t>Estimated effiency, this is estimated number</t>
  </si>
  <si>
    <t>IC parameter, on EC table</t>
  </si>
  <si>
    <t>Assume di/dt is instant</t>
  </si>
  <si>
    <t>Calculations</t>
  </si>
  <si>
    <t>V</t>
  </si>
  <si>
    <t>Formulas used in the calcuations</t>
  </si>
  <si>
    <t>Instructions:</t>
  </si>
  <si>
    <t>Enter values in the yellow highlighted cells</t>
  </si>
  <si>
    <t>Item</t>
  </si>
  <si>
    <t>Value</t>
  </si>
  <si>
    <t>Units</t>
  </si>
  <si>
    <t>System Parameters</t>
  </si>
  <si>
    <t>Do not change the parameters in red</t>
  </si>
  <si>
    <t>Output Voltage</t>
  </si>
  <si>
    <t>Affects inductor value</t>
  </si>
  <si>
    <r>
      <rPr>
        <sz val="14"/>
        <color theme="1"/>
        <rFont val="Symbol"/>
        <family val="1"/>
        <charset val="2"/>
      </rPr>
      <t>m</t>
    </r>
    <r>
      <rPr>
        <sz val="14"/>
        <color theme="1"/>
        <rFont val="Calibri"/>
        <family val="2"/>
        <scheme val="minor"/>
      </rPr>
      <t>F</t>
    </r>
  </si>
  <si>
    <t>This along with "standby power" determines the no-load regulation point</t>
  </si>
  <si>
    <t>Switching frequency at no load</t>
  </si>
  <si>
    <t>Output voltage at no load</t>
  </si>
  <si>
    <t>Calculation results for specs &amp; components are in green cells</t>
  </si>
  <si>
    <t>Calculated component value</t>
  </si>
  <si>
    <t>Select this value. 100kOhms is a reasonable value.</t>
  </si>
  <si>
    <t>IC Internal Parameters (do not update unless advised otherwise)</t>
  </si>
  <si>
    <t>Choose RFB2</t>
  </si>
  <si>
    <t>Peak value derived from RMS for AC.
Set it equal to AC input cell (above) for DC input</t>
  </si>
  <si>
    <t>uF</t>
  </si>
  <si>
    <t>Hz</t>
  </si>
  <si>
    <t>Minimum input voltage</t>
  </si>
  <si>
    <t>Output voltage</t>
  </si>
  <si>
    <t>Max output current</t>
  </si>
  <si>
    <t>AC frequency at norminal input voltage</t>
  </si>
  <si>
    <t>AC frequency at the minimum input volatge</t>
  </si>
  <si>
    <t>Nominal input voltage AC  RMS</t>
  </si>
  <si>
    <t xml:space="preserve">This and "Ripple on CFB1" affect the zero load regulation point. </t>
  </si>
  <si>
    <t>the minimum total input buffer capacitance if a half-wave rectification is used</t>
  </si>
  <si>
    <t>the minimum total input buffer capacitance if a full-wave bridge rectification is used</t>
  </si>
  <si>
    <t>L1 (minimum value)</t>
  </si>
  <si>
    <t>C1 (minimum value)</t>
  </si>
  <si>
    <t>CFB1 (minimum)</t>
  </si>
  <si>
    <t xml:space="preserve">COUT, Minimum Cout </t>
  </si>
  <si>
    <t xml:space="preserve">Vcc biasing resistor from output </t>
  </si>
  <si>
    <t>Minimum Pk inductor current</t>
  </si>
  <si>
    <t>D2 and D3 mismatch factor at full load</t>
  </si>
  <si>
    <t>This affects the full load regulation point. Use 0.4V for recommended diodes at 300mA</t>
  </si>
  <si>
    <t>No-load output voltage rise allowed</t>
  </si>
  <si>
    <t>This number is an estimate, could vary from part to part due to various propagation delay</t>
  </si>
  <si>
    <t>maximum Cout</t>
  </si>
  <si>
    <t>selected inductor</t>
  </si>
  <si>
    <t>Toff time from DCM pk to zero</t>
  </si>
  <si>
    <t>L1 selected value</t>
  </si>
  <si>
    <t>kHz</t>
  </si>
  <si>
    <t>Affects inductor value; 011: 0.45; 012: 0.25</t>
  </si>
  <si>
    <t>IC parameter, to make 30KHz operation in heavy load; 011: 30; 012: 19</t>
  </si>
  <si>
    <t>Dummy resistor R0 (minimum)</t>
  </si>
  <si>
    <t>CFB1 (selected)</t>
  </si>
  <si>
    <r>
      <rPr>
        <sz val="14"/>
        <color theme="1"/>
        <rFont val="Calibri"/>
        <family val="2"/>
      </rPr>
      <t>µ</t>
    </r>
    <r>
      <rPr>
        <sz val="14"/>
        <color theme="1"/>
        <rFont val="Calibri"/>
        <family val="1"/>
        <charset val="2"/>
        <scheme val="minor"/>
      </rPr>
      <t>F</t>
    </r>
  </si>
  <si>
    <t>Selected value</t>
  </si>
  <si>
    <t>VCC current during switching</t>
  </si>
  <si>
    <t xml:space="preserve">Max peak current </t>
  </si>
  <si>
    <t>RAA223012 Component Selection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</si>
</sst>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4"/>
      <color theme="1"/>
      <name val="Calibri"/>
      <family val="1"/>
      <charset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1"/>
      <name val="Calibri"/>
      <family val="2"/>
    </font>
    <font>
      <sz val="14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/>
    <xf numFmtId="0" fontId="1" fillId="0" borderId="0" xfId="0" applyFont="1"/>
    <xf numFmtId="0" fontId="8" fillId="0" borderId="0" xfId="0" applyFont="1" applyFill="1" applyAlignment="1"/>
    <xf numFmtId="0" fontId="8" fillId="0" borderId="0" xfId="0" applyFont="1"/>
    <xf numFmtId="0" fontId="2" fillId="4" borderId="0" xfId="0" applyFont="1" applyFill="1" applyAlignment="1"/>
    <xf numFmtId="0" fontId="2" fillId="0" borderId="1" xfId="0" applyFont="1" applyFill="1" applyBorder="1" applyAlignment="1"/>
    <xf numFmtId="0" fontId="0" fillId="0" borderId="1" xfId="0" applyBorder="1"/>
    <xf numFmtId="0" fontId="1" fillId="0" borderId="1" xfId="0" applyFont="1" applyFill="1" applyBorder="1" applyAlignment="1"/>
    <xf numFmtId="0" fontId="8" fillId="0" borderId="1" xfId="0" applyFont="1" applyBorder="1"/>
    <xf numFmtId="0" fontId="4" fillId="2" borderId="1" xfId="0" applyFont="1" applyFill="1" applyBorder="1"/>
    <xf numFmtId="0" fontId="7" fillId="0" borderId="1" xfId="0" applyFont="1" applyBorder="1"/>
    <xf numFmtId="0" fontId="1" fillId="0" borderId="1" xfId="0" applyFont="1" applyBorder="1"/>
    <xf numFmtId="0" fontId="4" fillId="5" borderId="1" xfId="0" applyFont="1" applyFill="1" applyBorder="1"/>
    <xf numFmtId="0" fontId="4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3" fillId="0" borderId="1" xfId="0" applyFont="1" applyFill="1" applyBorder="1"/>
    <xf numFmtId="0" fontId="5" fillId="0" borderId="1" xfId="0" applyFont="1" applyBorder="1"/>
    <xf numFmtId="0" fontId="1" fillId="0" borderId="1" xfId="0" applyFont="1" applyBorder="1" applyAlignment="1">
      <alignment horizontal="left"/>
    </xf>
    <xf numFmtId="0" fontId="6" fillId="0" borderId="1" xfId="0" applyFont="1" applyBorder="1"/>
    <xf numFmtId="0" fontId="10" fillId="0" borderId="1" xfId="0" applyFont="1" applyBorder="1"/>
    <xf numFmtId="0" fontId="1" fillId="5" borderId="1" xfId="0" applyFont="1" applyFill="1" applyBorder="1"/>
    <xf numFmtId="0" fontId="1" fillId="0" borderId="1" xfId="0" applyFont="1" applyBorder="1" applyAlignment="1">
      <alignment horizontal="left" vertical="center"/>
    </xf>
    <xf numFmtId="0" fontId="11" fillId="0" borderId="1" xfId="0" applyFont="1" applyBorder="1"/>
    <xf numFmtId="2" fontId="1" fillId="5" borderId="1" xfId="0" applyNumberFormat="1" applyFont="1" applyFill="1" applyBorder="1"/>
    <xf numFmtId="0" fontId="11" fillId="0" borderId="1" xfId="0" applyFont="1" applyFill="1" applyBorder="1"/>
    <xf numFmtId="164" fontId="1" fillId="0" borderId="1" xfId="0" applyNumberFormat="1" applyFont="1" applyFill="1" applyBorder="1"/>
    <xf numFmtId="165" fontId="3" fillId="0" borderId="1" xfId="0" applyNumberFormat="1" applyFont="1" applyFill="1" applyBorder="1"/>
    <xf numFmtId="0" fontId="12" fillId="0" borderId="1" xfId="0" applyFont="1" applyBorder="1"/>
    <xf numFmtId="2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4" borderId="1" xfId="0" applyFont="1" applyFill="1" applyBorder="1"/>
    <xf numFmtId="0" fontId="13" fillId="0" borderId="1" xfId="0" applyFont="1" applyBorder="1"/>
    <xf numFmtId="164" fontId="1" fillId="2" borderId="1" xfId="0" applyNumberFormat="1" applyFont="1" applyFill="1" applyBorder="1"/>
    <xf numFmtId="1" fontId="1" fillId="6" borderId="1" xfId="0" applyNumberFormat="1" applyFont="1" applyFill="1" applyBorder="1"/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1" fontId="1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1</xdr:row>
          <xdr:rowOff>86360</xdr:rowOff>
        </xdr:from>
        <xdr:to>
          <xdr:col>3</xdr:col>
          <xdr:colOff>3108960</xdr:colOff>
          <xdr:row>6</xdr:row>
          <xdr:rowOff>208280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18</xdr:col>
      <xdr:colOff>30480</xdr:colOff>
      <xdr:row>45</xdr:row>
      <xdr:rowOff>0</xdr:rowOff>
    </xdr:from>
    <xdr:to>
      <xdr:col>30</xdr:col>
      <xdr:colOff>49531</xdr:colOff>
      <xdr:row>65</xdr:row>
      <xdr:rowOff>197447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3520" y="6568440"/>
          <a:ext cx="7334250" cy="4077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76200</xdr:colOff>
      <xdr:row>79</xdr:row>
      <xdr:rowOff>68580</xdr:rowOff>
    </xdr:from>
    <xdr:to>
      <xdr:col>7</xdr:col>
      <xdr:colOff>167640</xdr:colOff>
      <xdr:row>81</xdr:row>
      <xdr:rowOff>154739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4046220" y="12938760"/>
              <a:ext cx="6096000" cy="451919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1pPr>
              <a:lvl2pPr marL="4572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2pPr>
              <a:lvl3pPr marL="9144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3pPr>
              <a:lvl4pPr marL="13716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4pPr>
              <a:lvl5pPr marL="18288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sSub>
                    <m:sSubPr>
                      <m:ctrlPr>
                        <a:rPr lang="en-US" sz="18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𝑹</m:t>
                      </m:r>
                    </m:e>
                    <m:sub>
                      <m:r>
                        <a:rPr lang="en-US" sz="1800" b="1" i="1">
                          <a:latin typeface="Cambria Math" panose="02040503050406030204" pitchFamily="18" charset="0"/>
                        </a:rPr>
                        <m:t>𝑶</m:t>
                      </m:r>
                    </m:sub>
                  </m:sSub>
                  <m:r>
                    <a:rPr lang="en-US" sz="18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type m:val="lin"/>
                      <m:ctrlPr>
                        <a:rPr lang="en-US" sz="18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18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800" b="1" i="1">
                              <a:latin typeface="Cambria Math" panose="02040503050406030204" pitchFamily="18" charset="0"/>
                            </a:rPr>
                            <m:t>𝑽</m:t>
                          </m:r>
                        </m:e>
                        <m:sub>
                          <m:r>
                            <a:rPr lang="en-US" sz="1800" b="1" i="1">
                              <a:latin typeface="Cambria Math" panose="02040503050406030204" pitchFamily="18" charset="0"/>
                            </a:rPr>
                            <m:t>𝑶𝑼𝑻</m:t>
                          </m:r>
                        </m:sub>
                      </m:sSub>
                    </m:num>
                    <m:den>
                      <m:d>
                        <m:dPr>
                          <m:ctrlPr>
                            <a:rPr lang="en-US" sz="18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en-US" sz="1800" b="1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en-US" sz="1800" b="1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1800" b="1" i="1">
                                      <a:latin typeface="Cambria Math" panose="02040503050406030204" pitchFamily="18" charset="0"/>
                                    </a:rPr>
                                    <m:t>𝑷</m:t>
                                  </m:r>
                                </m:e>
                                <m:sub>
                                  <m:r>
                                    <a:rPr lang="en-US" sz="1800" b="1" i="1">
                                      <a:latin typeface="Cambria Math" panose="02040503050406030204" pitchFamily="18" charset="0"/>
                                    </a:rPr>
                                    <m:t>𝑰</m:t>
                                  </m:r>
                                  <m:sSub>
                                    <m:sSubPr>
                                      <m:ctrlPr>
                                        <a:rPr lang="en-US" sz="1800" b="1" i="1">
                                          <a:latin typeface="Cambria Math" panose="02040503050406030204" pitchFamily="18" charset="0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lang="en-US" sz="1800" b="1" i="1">
                                          <a:latin typeface="Cambria Math" panose="02040503050406030204" pitchFamily="18" charset="0"/>
                                        </a:rPr>
                                        <m:t>𝑵</m:t>
                                      </m:r>
                                    </m:e>
                                    <m:sub>
                                      <m:r>
                                        <a:rPr lang="en-US" sz="1800" b="1" i="1">
                                          <a:latin typeface="Cambria Math" panose="02040503050406030204" pitchFamily="18" charset="0"/>
                                        </a:rPr>
                                        <m:t>𝑺𝑻𝑩𝒀</m:t>
                                      </m:r>
                                    </m:sub>
                                  </m:sSub>
                                </m:sub>
                              </m:sSub>
                              <m:r>
                                <a:rPr lang="en-US" sz="18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𝜼</m:t>
                              </m:r>
                            </m:num>
                            <m:den>
                              <m:sSub>
                                <m:sSubPr>
                                  <m:ctrlPr>
                                    <a:rPr lang="en-US" sz="1800" b="1" i="1"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1800" b="1" i="1">
                                      <a:latin typeface="Cambria Math" panose="02040503050406030204" pitchFamily="18" charset="0"/>
                                    </a:rPr>
                                    <m:t>𝑽</m:t>
                                  </m:r>
                                </m:e>
                                <m:sub>
                                  <m:r>
                                    <a:rPr lang="en-US" sz="1800" b="1" i="1">
                                      <a:latin typeface="Cambria Math" panose="02040503050406030204" pitchFamily="18" charset="0"/>
                                    </a:rPr>
                                    <m:t>𝑶𝑼𝑻</m:t>
                                  </m:r>
                                </m:sub>
                              </m:sSub>
                            </m:den>
                          </m:f>
                          <m:r>
                            <a:rPr lang="en-US" sz="1800" b="1" i="1">
                              <a:latin typeface="Cambria Math" panose="02040503050406030204" pitchFamily="18" charset="0"/>
                            </a:rPr>
                            <m:t>−</m:t>
                          </m:r>
                          <m:sSub>
                            <m:sSubPr>
                              <m:ctrlPr>
                                <a:rPr lang="en-US" sz="18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n-US" sz="18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n-US" sz="18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𝒒</m:t>
                              </m:r>
                            </m:sub>
                          </m:sSub>
                          <m:r>
                            <a:rPr lang="en-US" sz="18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−</m:t>
                          </m:r>
                          <m:f>
                            <m:fPr>
                              <m:ctrlPr>
                                <a:rPr lang="en-US" sz="18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en-US" sz="18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𝑽𝑭𝑩</m:t>
                              </m:r>
                            </m:num>
                            <m:den>
                              <m:r>
                                <a:rPr lang="en-US" sz="18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𝑹𝑭𝑩</m:t>
                              </m:r>
                              <m:r>
                                <a:rPr lang="en-US" sz="1800" b="1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𝟐</m:t>
                              </m:r>
                            </m:den>
                          </m:f>
                        </m:e>
                      </m:d>
                    </m:den>
                  </m:f>
                </m:oMath>
              </a14:m>
              <a:r>
                <a:rPr lang="en-US" sz="1800" b="1"/>
                <a:t>   </a:t>
              </a:r>
              <a:r>
                <a:rPr lang="en-US" sz="1600"/>
                <a:t>where </a:t>
              </a:r>
              <a:r>
                <a:rPr lang="en-US" sz="1600">
                  <a:sym typeface="Symbol" panose="05050102010706020507" pitchFamily="18" charset="2"/>
                </a:rPr>
                <a:t> = 0.5; </a:t>
              </a:r>
              <a:endParaRPr lang="en-US" sz="1800"/>
            </a:p>
          </xdr:txBody>
        </xdr:sp>
      </mc:Choice>
      <mc:Fallback xmlns=""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1B9B4B9A-D201-4118-B95A-99D9F1A5D7F5}"/>
                </a:ext>
              </a:extLst>
            </xdr:cNvPr>
            <xdr:cNvSpPr/>
          </xdr:nvSpPr>
          <xdr:spPr>
            <a:xfrm>
              <a:off x="4046220" y="12938760"/>
              <a:ext cx="6096000" cy="451919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1pPr>
              <a:lvl2pPr marL="4572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2pPr>
              <a:lvl3pPr marL="9144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3pPr>
              <a:lvl4pPr marL="13716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4pPr>
              <a:lvl5pPr marL="18288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9pPr>
            </a:lstStyle>
            <a:p>
              <a:r>
                <a:rPr lang="en-US" sz="1800" b="1" i="0">
                  <a:latin typeface="Cambria Math" panose="02040503050406030204" pitchFamily="18" charset="0"/>
                </a:rPr>
                <a:t>𝑹_𝑶=𝑽_𝑶𝑼𝑻∕((𝑷_(𝑰𝑵_𝑺𝑻𝑩𝒀 )</a:t>
              </a:r>
              <a:r>
                <a:rPr lang="en-US" sz="1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 𝜼)/</a:t>
              </a:r>
              <a:r>
                <a:rPr lang="en-US" sz="1800" b="1" i="0">
                  <a:latin typeface="Cambria Math" panose="02040503050406030204" pitchFamily="18" charset="0"/>
                </a:rPr>
                <a:t>𝑽_𝑶𝑼𝑻 −</a:t>
              </a:r>
              <a:r>
                <a:rPr lang="en-US" sz="1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𝑰_𝒒−𝑽𝑭𝑩/𝑹𝑭𝑩𝟐) </a:t>
              </a:r>
              <a:r>
                <a:rPr lang="en-US" sz="1800" b="1"/>
                <a:t>   </a:t>
              </a:r>
              <a:r>
                <a:rPr lang="en-US" sz="1600"/>
                <a:t>where </a:t>
              </a:r>
              <a:r>
                <a:rPr lang="en-US" sz="1600">
                  <a:sym typeface="Symbol" panose="05050102010706020507" pitchFamily="18" charset="2"/>
                </a:rPr>
                <a:t> = 0.5; </a:t>
              </a:r>
              <a:endParaRPr lang="en-US" sz="1800"/>
            </a:p>
          </xdr:txBody>
        </xdr:sp>
      </mc:Fallback>
    </mc:AlternateContent>
    <xdr:clientData/>
  </xdr:twoCellAnchor>
  <xdr:twoCellAnchor>
    <xdr:from>
      <xdr:col>3</xdr:col>
      <xdr:colOff>22860</xdr:colOff>
      <xdr:row>84</xdr:row>
      <xdr:rowOff>144780</xdr:rowOff>
    </xdr:from>
    <xdr:to>
      <xdr:col>15</xdr:col>
      <xdr:colOff>450851</xdr:colOff>
      <xdr:row>93</xdr:row>
      <xdr:rowOff>108531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 Placeholder 2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>
              <a:spLocks noGrp="1"/>
            </xdr:cNvSpPr>
          </xdr:nvSpPr>
          <xdr:spPr bwMode="gray">
            <a:xfrm>
              <a:off x="3992880" y="13929360"/>
              <a:ext cx="11309351" cy="1609671"/>
            </a:xfrm>
            <a:prstGeom prst="rect">
              <a:avLst/>
            </a:prstGeom>
          </xdr:spPr>
          <xdr:txBody>
            <a:bodyPr vert="horz" wrap="square" lIns="0" tIns="0" rIns="0" bIns="0" rtlCol="0">
              <a:spAutoFit/>
            </a:bodyPr>
            <a:lstStyle>
              <a:lvl1pPr marL="114300" indent="-114300" algn="l" defTabSz="685800" rtl="0" eaLnBrk="1" latinLnBrk="0" hangingPunct="1">
                <a:lnSpc>
                  <a:spcPct val="120000"/>
                </a:lnSpc>
                <a:spcBef>
                  <a:spcPts val="0"/>
                </a:spcBef>
                <a:spcAft>
                  <a:spcPts val="1200"/>
                </a:spcAft>
                <a:buFontTx/>
                <a:buBlip>
                  <a:blip xmlns:r="http://schemas.openxmlformats.org/officeDocument/2006/relationships" r:embed="rId2"/>
                </a:buBlip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342900" indent="-228600" algn="l" defTabSz="685800" rtl="0" eaLnBrk="1" latinLnBrk="0" hangingPunct="1">
                <a:lnSpc>
                  <a:spcPct val="120000"/>
                </a:lnSpc>
                <a:spcBef>
                  <a:spcPts val="0"/>
                </a:spcBef>
                <a:spcAft>
                  <a:spcPts val="600"/>
                </a:spcAft>
                <a:buClr>
                  <a:schemeClr val="tx2"/>
                </a:buClr>
                <a:buFont typeface="Wingdings" panose="05000000000000000000" pitchFamily="2" charset="2"/>
                <a:buChar char="§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685800" indent="-228600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Clr>
                  <a:schemeClr val="tx2"/>
                </a:buClr>
                <a:buFont typeface="Wingdings" panose="05000000000000000000" pitchFamily="2" charset="2"/>
                <a:buChar char="§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143000" indent="-228600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Font typeface="Symbol" panose="05050102010706020507" pitchFamily="18" charset="2"/>
                <a:buChar char="-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595438" indent="-233363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Font typeface="Symbol" panose="05050102010706020507" pitchFamily="18" charset="2"/>
                <a:buChar char="-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18859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2288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25717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29146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600" b="1"/>
                <a:t>2. Buck Inductor value</a:t>
              </a:r>
            </a:p>
            <a:p>
              <a14:m>
                <m:oMath xmlns:m="http://schemas.openxmlformats.org/officeDocument/2006/math">
                  <m:r>
                    <a:rPr lang="en-US" sz="2200" b="1" i="1">
                      <a:latin typeface="Cambria Math" panose="02040503050406030204" pitchFamily="18" charset="0"/>
                    </a:rPr>
                    <m:t>𝑳</m:t>
                  </m:r>
                  <m:r>
                    <a:rPr lang="en-US" sz="2200" b="1" i="1">
                      <a:latin typeface="Cambria Math" panose="02040503050406030204" pitchFamily="18" charset="0"/>
                    </a:rPr>
                    <m:t>≥</m:t>
                  </m:r>
                  <m:f>
                    <m:fPr>
                      <m:ctrlPr>
                        <a:rPr lang="en-US" sz="22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22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𝑽</m:t>
                          </m:r>
                        </m:e>
                        <m:sub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𝑶𝑼𝑻</m:t>
                          </m:r>
                        </m:sub>
                      </m:sSub>
                      <m:sSub>
                        <m:sSubPr>
                          <m:ctrlPr>
                            <a:rPr lang="en-US" sz="22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𝑻</m:t>
                          </m:r>
                        </m:e>
                        <m:sub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𝑶𝑭𝑭𝑴𝑰𝑵</m:t>
                          </m:r>
                        </m:sub>
                      </m:sSub>
                    </m:num>
                    <m:den>
                      <m:r>
                        <a:rPr lang="en-US" sz="2200" b="1" i="1">
                          <a:latin typeface="Cambria Math" panose="02040503050406030204" pitchFamily="18" charset="0"/>
                        </a:rPr>
                        <m:t>𝟐</m:t>
                      </m:r>
                      <m:r>
                        <a:rPr lang="en-US" sz="2200" b="1" i="1">
                          <a:latin typeface="Cambria Math" panose="02040503050406030204" pitchFamily="18" charset="0"/>
                        </a:rPr>
                        <m:t>(</m:t>
                      </m:r>
                      <m:sSub>
                        <m:sSubPr>
                          <m:ctrlPr>
                            <a:rPr lang="en-US" sz="22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𝑰</m:t>
                          </m:r>
                        </m:e>
                        <m:sub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𝑷𝑲𝑴𝑨𝑿</m:t>
                          </m:r>
                        </m:sub>
                      </m:sSub>
                      <m:r>
                        <a:rPr lang="en-US" sz="2200" b="1" i="1">
                          <a:latin typeface="Cambria Math" panose="02040503050406030204" pitchFamily="18" charset="0"/>
                        </a:rPr>
                        <m:t>−</m:t>
                      </m:r>
                      <m:sSub>
                        <m:sSubPr>
                          <m:ctrlPr>
                            <a:rPr lang="en-US" sz="22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𝑰</m:t>
                          </m:r>
                        </m:e>
                        <m:sub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𝑶𝑼𝑻𝑴𝑨𝑿</m:t>
                          </m:r>
                        </m:sub>
                      </m:sSub>
                      <m:r>
                        <a:rPr lang="en-US" sz="2200" b="1" i="1">
                          <a:latin typeface="Cambria Math" panose="02040503050406030204" pitchFamily="18" charset="0"/>
                        </a:rPr>
                        <m:t>)</m:t>
                      </m:r>
                    </m:den>
                  </m:f>
                </m:oMath>
              </a14:m>
              <a:r>
                <a:rPr lang="en-US" sz="1600" b="1"/>
                <a:t>   </a:t>
              </a:r>
              <a:r>
                <a:rPr lang="en-US" sz="1500"/>
                <a:t>If the inductor on board &gt; the calculated value, you don’t have to change the inductor.</a:t>
              </a:r>
            </a:p>
            <a:p>
              <a:endParaRPr lang="en-US" sz="2200" b="1"/>
            </a:p>
          </xdr:txBody>
        </xdr:sp>
      </mc:Choice>
      <mc:Fallback xmlns="">
        <xdr:sp macro="" textlink="">
          <xdr:nvSpPr>
            <xdr:cNvPr id="11" name="Text Placeholder 2">
              <a:extLst>
                <a:ext uri="{FF2B5EF4-FFF2-40B4-BE49-F238E27FC236}">
                  <a16:creationId xmlns:a16="http://schemas.microsoft.com/office/drawing/2014/main" id="{CA788002-50DB-4DE6-8BA7-E85F0431CBE1}"/>
                </a:ext>
              </a:extLst>
            </xdr:cNvPr>
            <xdr:cNvSpPr>
              <a:spLocks noGrp="1"/>
            </xdr:cNvSpPr>
          </xdr:nvSpPr>
          <xdr:spPr bwMode="gray">
            <a:xfrm>
              <a:off x="3992880" y="13929360"/>
              <a:ext cx="11309351" cy="1609671"/>
            </a:xfrm>
            <a:prstGeom prst="rect">
              <a:avLst/>
            </a:prstGeom>
          </xdr:spPr>
          <xdr:txBody>
            <a:bodyPr vert="horz" wrap="square" lIns="0" tIns="0" rIns="0" bIns="0" rtlCol="0">
              <a:spAutoFit/>
            </a:bodyPr>
            <a:lstStyle>
              <a:lvl1pPr marL="114300" indent="-114300" algn="l" defTabSz="685800" rtl="0" eaLnBrk="1" latinLnBrk="0" hangingPunct="1">
                <a:lnSpc>
                  <a:spcPct val="120000"/>
                </a:lnSpc>
                <a:spcBef>
                  <a:spcPts val="0"/>
                </a:spcBef>
                <a:spcAft>
                  <a:spcPts val="1200"/>
                </a:spcAft>
                <a:buFontTx/>
                <a:buBlip>
                  <a:blip xmlns:r="http://schemas.openxmlformats.org/officeDocument/2006/relationships" r:embed="rId3"/>
                </a:buBlip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342900" indent="-228600" algn="l" defTabSz="685800" rtl="0" eaLnBrk="1" latinLnBrk="0" hangingPunct="1">
                <a:lnSpc>
                  <a:spcPct val="120000"/>
                </a:lnSpc>
                <a:spcBef>
                  <a:spcPts val="0"/>
                </a:spcBef>
                <a:spcAft>
                  <a:spcPts val="600"/>
                </a:spcAft>
                <a:buClr>
                  <a:schemeClr val="tx2"/>
                </a:buClr>
                <a:buFont typeface="Wingdings" panose="05000000000000000000" pitchFamily="2" charset="2"/>
                <a:buChar char="§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685800" indent="-228600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Clr>
                  <a:schemeClr val="tx2"/>
                </a:buClr>
                <a:buFont typeface="Wingdings" panose="05000000000000000000" pitchFamily="2" charset="2"/>
                <a:buChar char="§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143000" indent="-228600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Font typeface="Symbol" panose="05050102010706020507" pitchFamily="18" charset="2"/>
                <a:buChar char="-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595438" indent="-233363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Font typeface="Symbol" panose="05050102010706020507" pitchFamily="18" charset="2"/>
                <a:buChar char="-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18859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2288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25717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29146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600" b="1"/>
                <a:t>2. Buck Inductor value</a:t>
              </a:r>
            </a:p>
            <a:p>
              <a:r>
                <a:rPr lang="en-US" sz="2200" b="1" i="0">
                  <a:latin typeface="Cambria Math" panose="02040503050406030204" pitchFamily="18" charset="0"/>
                </a:rPr>
                <a:t>𝑳≥(𝑽_𝑶𝑼𝑻 𝑻_𝑶𝑭𝑭𝑴𝑰𝑵)/(𝟐(𝑰_𝑷𝑲𝑴𝑨𝑿−𝑰_𝑶𝑼𝑻𝑴𝑨𝑿))</a:t>
              </a:r>
              <a:r>
                <a:rPr lang="en-US" sz="1600" b="1"/>
                <a:t>   </a:t>
              </a:r>
              <a:r>
                <a:rPr lang="en-US" sz="1500"/>
                <a:t>If the inductor on board &gt; the calculated value, you don’t have to change the inductor.</a:t>
              </a:r>
            </a:p>
            <a:p>
              <a:endParaRPr lang="en-US" sz="2200" b="1"/>
            </a:p>
          </xdr:txBody>
        </xdr:sp>
      </mc:Fallback>
    </mc:AlternateContent>
    <xdr:clientData/>
  </xdr:twoCellAnchor>
  <xdr:twoCellAnchor>
    <xdr:from>
      <xdr:col>2</xdr:col>
      <xdr:colOff>800100</xdr:colOff>
      <xdr:row>66</xdr:row>
      <xdr:rowOff>205740</xdr:rowOff>
    </xdr:from>
    <xdr:to>
      <xdr:col>7</xdr:col>
      <xdr:colOff>426721</xdr:colOff>
      <xdr:row>76</xdr:row>
      <xdr:rowOff>12514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 Placeholder 2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>
              <a:spLocks noGrp="1"/>
            </xdr:cNvSpPr>
          </xdr:nvSpPr>
          <xdr:spPr bwMode="gray">
            <a:xfrm>
              <a:off x="3924300" y="10652760"/>
              <a:ext cx="6477001" cy="1681294"/>
            </a:xfrm>
            <a:prstGeom prst="rect">
              <a:avLst/>
            </a:prstGeom>
          </xdr:spPr>
          <xdr:txBody>
            <a:bodyPr vert="horz" wrap="square" lIns="0" tIns="0" rIns="0" bIns="0" rtlCol="0">
              <a:spAutoFit/>
            </a:bodyPr>
            <a:lstStyle>
              <a:lvl1pPr marL="114300" indent="-114300" algn="l" defTabSz="685800" rtl="0" eaLnBrk="1" latinLnBrk="0" hangingPunct="1">
                <a:lnSpc>
                  <a:spcPct val="120000"/>
                </a:lnSpc>
                <a:spcBef>
                  <a:spcPts val="0"/>
                </a:spcBef>
                <a:spcAft>
                  <a:spcPts val="1200"/>
                </a:spcAft>
                <a:buFontTx/>
                <a:buBlip>
                  <a:blip xmlns:r="http://schemas.openxmlformats.org/officeDocument/2006/relationships" r:embed="rId2"/>
                </a:buBlip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342900" indent="-228600" algn="l" defTabSz="685800" rtl="0" eaLnBrk="1" latinLnBrk="0" hangingPunct="1">
                <a:lnSpc>
                  <a:spcPct val="120000"/>
                </a:lnSpc>
                <a:spcBef>
                  <a:spcPts val="0"/>
                </a:spcBef>
                <a:spcAft>
                  <a:spcPts val="600"/>
                </a:spcAft>
                <a:buClr>
                  <a:schemeClr val="tx2"/>
                </a:buClr>
                <a:buFont typeface="Wingdings" panose="05000000000000000000" pitchFamily="2" charset="2"/>
                <a:buChar char="§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685800" indent="-228600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Clr>
                  <a:schemeClr val="tx2"/>
                </a:buClr>
                <a:buFont typeface="Wingdings" panose="05000000000000000000" pitchFamily="2" charset="2"/>
                <a:buChar char="§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143000" indent="-228600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Font typeface="Symbol" panose="05050102010706020507" pitchFamily="18" charset="2"/>
                <a:buChar char="-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595438" indent="-233363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Font typeface="Symbol" panose="05050102010706020507" pitchFamily="18" charset="2"/>
                <a:buChar char="-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18859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2288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25717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29146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2000" b="1"/>
                <a:t>1. Sampling circuit resistor divider</a:t>
              </a: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22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200" b="1" i="1">
                          <a:latin typeface="Cambria Math" panose="02040503050406030204" pitchFamily="18" charset="0"/>
                        </a:rPr>
                        <m:t>𝑹</m:t>
                      </m:r>
                    </m:e>
                    <m:sub>
                      <m:r>
                        <a:rPr lang="en-US" sz="2200" b="1" i="1">
                          <a:latin typeface="Cambria Math" panose="02040503050406030204" pitchFamily="18" charset="0"/>
                        </a:rPr>
                        <m:t>𝑭𝑩</m:t>
                      </m:r>
                      <m:r>
                        <a:rPr lang="en-US" sz="2200" b="1" i="1">
                          <a:latin typeface="Cambria Math" panose="02040503050406030204" pitchFamily="18" charset="0"/>
                        </a:rPr>
                        <m:t>𝟏</m:t>
                      </m:r>
                    </m:sub>
                  </m:sSub>
                  <m:r>
                    <a:rPr lang="en-US" sz="2200" b="1" i="1">
                      <a:latin typeface="Cambria Math" panose="02040503050406030204" pitchFamily="18" charset="0"/>
                    </a:rPr>
                    <m:t>=(</m:t>
                  </m:r>
                  <m:f>
                    <m:fPr>
                      <m:ctrlPr>
                        <a:rPr lang="en-US" sz="22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en-US" sz="22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𝑽</m:t>
                          </m:r>
                        </m:e>
                        <m:sub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𝑶𝑼𝑻</m:t>
                          </m:r>
                        </m:sub>
                      </m:sSub>
                      <m:r>
                        <a:rPr lang="en-US" sz="2200" b="1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en-US" sz="2200" b="1" i="1">
                          <a:latin typeface="Cambria Math" panose="02040503050406030204" pitchFamily="18" charset="0"/>
                        </a:rPr>
                        <m:t>𝟎</m:t>
                      </m:r>
                      <m:r>
                        <a:rPr lang="en-US" sz="2200" b="1" i="1">
                          <a:latin typeface="Cambria Math" panose="02040503050406030204" pitchFamily="18" charset="0"/>
                        </a:rPr>
                        <m:t>.</m:t>
                      </m:r>
                      <m:r>
                        <a:rPr lang="en-US" sz="2200" b="1" i="1">
                          <a:latin typeface="Cambria Math" panose="02040503050406030204" pitchFamily="18" charset="0"/>
                        </a:rPr>
                        <m:t>𝟒</m:t>
                      </m:r>
                    </m:num>
                    <m:den>
                      <m:sSub>
                        <m:sSubPr>
                          <m:ctrlPr>
                            <a:rPr lang="en-US" sz="22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𝑽</m:t>
                          </m:r>
                        </m:e>
                        <m:sub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𝑭𝑩</m:t>
                          </m:r>
                        </m:sub>
                      </m:sSub>
                    </m:den>
                  </m:f>
                  <m:r>
                    <a:rPr lang="en-US" sz="2200" b="1" i="1">
                      <a:latin typeface="Cambria Math" panose="02040503050406030204" pitchFamily="18" charset="0"/>
                    </a:rPr>
                    <m:t>−</m:t>
                  </m:r>
                  <m:r>
                    <a:rPr lang="en-US" sz="2200" b="1" i="1">
                      <a:latin typeface="Cambria Math" panose="02040503050406030204" pitchFamily="18" charset="0"/>
                    </a:rPr>
                    <m:t>𝟏</m:t>
                  </m:r>
                  <m:r>
                    <a:rPr lang="en-US" sz="2200" b="1" i="1">
                      <a:latin typeface="Cambria Math" panose="02040503050406030204" pitchFamily="18" charset="0"/>
                    </a:rPr>
                    <m:t>)×</m:t>
                  </m:r>
                  <m:sSub>
                    <m:sSubPr>
                      <m:ctrlPr>
                        <a:rPr lang="en-US" sz="22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2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𝑹</m:t>
                      </m:r>
                    </m:e>
                    <m:sub>
                      <m:r>
                        <a:rPr lang="en-US" sz="22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𝑭𝑩</m:t>
                      </m:r>
                      <m:r>
                        <a:rPr lang="en-US" sz="22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𝟐</m:t>
                      </m:r>
                    </m:sub>
                  </m:sSub>
                </m:oMath>
              </a14:m>
              <a:endParaRPr lang="en-US" sz="2200" b="1"/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22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200" b="1" i="1"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n-US" sz="2200" b="1" i="1">
                          <a:latin typeface="Cambria Math" panose="02040503050406030204" pitchFamily="18" charset="0"/>
                        </a:rPr>
                        <m:t>𝑭𝑩</m:t>
                      </m:r>
                    </m:sub>
                  </m:sSub>
                  <m:r>
                    <a:rPr lang="en-US" sz="2200" b="1" i="1">
                      <a:latin typeface="Cambria Math" panose="02040503050406030204" pitchFamily="18" charset="0"/>
                    </a:rPr>
                    <m:t>=</m:t>
                  </m:r>
                  <m:r>
                    <a:rPr lang="en-US" sz="2200" b="1" i="1">
                      <a:latin typeface="Cambria Math" panose="02040503050406030204" pitchFamily="18" charset="0"/>
                    </a:rPr>
                    <m:t>𝟐</m:t>
                  </m:r>
                  <m:r>
                    <a:rPr lang="en-US" sz="2200" b="1" i="1">
                      <a:latin typeface="Cambria Math" panose="02040503050406030204" pitchFamily="18" charset="0"/>
                    </a:rPr>
                    <m:t>.</m:t>
                  </m:r>
                  <m:r>
                    <a:rPr lang="en-US" sz="2200" b="1" i="1">
                      <a:latin typeface="Cambria Math" panose="02040503050406030204" pitchFamily="18" charset="0"/>
                    </a:rPr>
                    <m:t>𝟓</m:t>
                  </m:r>
                  <m:r>
                    <a:rPr lang="en-US" sz="2200" b="1" i="1">
                      <a:latin typeface="Cambria Math" panose="02040503050406030204" pitchFamily="18" charset="0"/>
                    </a:rPr>
                    <m:t>𝑽</m:t>
                  </m:r>
                </m:oMath>
              </a14:m>
              <a:endParaRPr lang="en-US" sz="2200" b="1"/>
            </a:p>
          </xdr:txBody>
        </xdr:sp>
      </mc:Choice>
      <mc:Fallback xmlns="">
        <xdr:sp macro="" textlink="">
          <xdr:nvSpPr>
            <xdr:cNvPr id="12" name="Text Placeholder 2">
              <a:extLst>
                <a:ext uri="{FF2B5EF4-FFF2-40B4-BE49-F238E27FC236}">
                  <a16:creationId xmlns:a16="http://schemas.microsoft.com/office/drawing/2014/main" id="{CA788002-50DB-4DE6-8BA7-E85F0431CBE1}"/>
                </a:ext>
              </a:extLst>
            </xdr:cNvPr>
            <xdr:cNvSpPr>
              <a:spLocks noGrp="1"/>
            </xdr:cNvSpPr>
          </xdr:nvSpPr>
          <xdr:spPr bwMode="gray">
            <a:xfrm>
              <a:off x="3924300" y="10652760"/>
              <a:ext cx="6477001" cy="1681294"/>
            </a:xfrm>
            <a:prstGeom prst="rect">
              <a:avLst/>
            </a:prstGeom>
          </xdr:spPr>
          <xdr:txBody>
            <a:bodyPr vert="horz" wrap="square" lIns="0" tIns="0" rIns="0" bIns="0" rtlCol="0">
              <a:spAutoFit/>
            </a:bodyPr>
            <a:lstStyle>
              <a:lvl1pPr marL="114300" indent="-114300" algn="l" defTabSz="685800" rtl="0" eaLnBrk="1" latinLnBrk="0" hangingPunct="1">
                <a:lnSpc>
                  <a:spcPct val="120000"/>
                </a:lnSpc>
                <a:spcBef>
                  <a:spcPts val="0"/>
                </a:spcBef>
                <a:spcAft>
                  <a:spcPts val="1200"/>
                </a:spcAft>
                <a:buFontTx/>
                <a:buBlip>
                  <a:blip xmlns:r="http://schemas.openxmlformats.org/officeDocument/2006/relationships" r:embed="rId3"/>
                </a:buBlip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342900" indent="-228600" algn="l" defTabSz="685800" rtl="0" eaLnBrk="1" latinLnBrk="0" hangingPunct="1">
                <a:lnSpc>
                  <a:spcPct val="120000"/>
                </a:lnSpc>
                <a:spcBef>
                  <a:spcPts val="0"/>
                </a:spcBef>
                <a:spcAft>
                  <a:spcPts val="600"/>
                </a:spcAft>
                <a:buClr>
                  <a:schemeClr val="tx2"/>
                </a:buClr>
                <a:buFont typeface="Wingdings" panose="05000000000000000000" pitchFamily="2" charset="2"/>
                <a:buChar char="§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685800" indent="-228600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Clr>
                  <a:schemeClr val="tx2"/>
                </a:buClr>
                <a:buFont typeface="Wingdings" panose="05000000000000000000" pitchFamily="2" charset="2"/>
                <a:buChar char="§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143000" indent="-228600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Font typeface="Symbol" panose="05050102010706020507" pitchFamily="18" charset="2"/>
                <a:buChar char="-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595438" indent="-233363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Font typeface="Symbol" panose="05050102010706020507" pitchFamily="18" charset="2"/>
                <a:buChar char="-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18859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2288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25717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29146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2000" b="1"/>
                <a:t>1. Sampling circuit resistor divider</a:t>
              </a:r>
            </a:p>
            <a:p>
              <a:r>
                <a:rPr lang="en-US" sz="2200" b="1" i="0">
                  <a:latin typeface="Cambria Math" panose="02040503050406030204" pitchFamily="18" charset="0"/>
                </a:rPr>
                <a:t>𝑹_𝑭𝑩𝟏=((𝑽_𝑶𝑼𝑻+𝟎.𝟒)/𝑽_𝑭𝑩 −𝟏)×</a:t>
              </a:r>
              <a:r>
                <a:rPr lang="en-US" sz="2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𝑹_𝑭𝑩𝟐</a:t>
              </a:r>
              <a:endParaRPr lang="en-US" sz="2200" b="1"/>
            </a:p>
            <a:p>
              <a:r>
                <a:rPr lang="en-US" sz="2200" b="1" i="0">
                  <a:latin typeface="Cambria Math" panose="02040503050406030204" pitchFamily="18" charset="0"/>
                </a:rPr>
                <a:t>𝑽_𝑭𝑩=𝟐.𝟓𝑽</a:t>
              </a:r>
              <a:endParaRPr lang="en-US" sz="2200" b="1"/>
            </a:p>
          </xdr:txBody>
        </xdr:sp>
      </mc:Fallback>
    </mc:AlternateContent>
    <xdr:clientData/>
  </xdr:twoCellAnchor>
  <xdr:twoCellAnchor>
    <xdr:from>
      <xdr:col>2</xdr:col>
      <xdr:colOff>826134</xdr:colOff>
      <xdr:row>92</xdr:row>
      <xdr:rowOff>68580</xdr:rowOff>
    </xdr:from>
    <xdr:to>
      <xdr:col>15</xdr:col>
      <xdr:colOff>408305</xdr:colOff>
      <xdr:row>97</xdr:row>
      <xdr:rowOff>61736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 Placeholder 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>
              <a:spLocks noGrp="1"/>
            </xdr:cNvSpPr>
          </xdr:nvSpPr>
          <xdr:spPr bwMode="gray">
            <a:xfrm>
              <a:off x="3950334" y="15316200"/>
              <a:ext cx="11309351" cy="907556"/>
            </a:xfrm>
            <a:prstGeom prst="rect">
              <a:avLst/>
            </a:prstGeom>
          </xdr:spPr>
          <xdr:txBody>
            <a:bodyPr vert="horz" wrap="square" lIns="0" tIns="0" rIns="0" bIns="0" rtlCol="0">
              <a:spAutoFit/>
            </a:bodyPr>
            <a:lstStyle>
              <a:lvl1pPr marL="114300" indent="-114300" algn="l" defTabSz="685800" rtl="0" eaLnBrk="1" latinLnBrk="0" hangingPunct="1">
                <a:lnSpc>
                  <a:spcPct val="120000"/>
                </a:lnSpc>
                <a:spcBef>
                  <a:spcPts val="0"/>
                </a:spcBef>
                <a:spcAft>
                  <a:spcPts val="1200"/>
                </a:spcAft>
                <a:buFontTx/>
                <a:buBlip>
                  <a:blip xmlns:r="http://schemas.openxmlformats.org/officeDocument/2006/relationships" r:embed="rId2"/>
                </a:buBlip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342900" indent="-228600" algn="l" defTabSz="685800" rtl="0" eaLnBrk="1" latinLnBrk="0" hangingPunct="1">
                <a:lnSpc>
                  <a:spcPct val="120000"/>
                </a:lnSpc>
                <a:spcBef>
                  <a:spcPts val="0"/>
                </a:spcBef>
                <a:spcAft>
                  <a:spcPts val="600"/>
                </a:spcAft>
                <a:buClr>
                  <a:schemeClr val="tx2"/>
                </a:buClr>
                <a:buFont typeface="Wingdings" panose="05000000000000000000" pitchFamily="2" charset="2"/>
                <a:buChar char="§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685800" indent="-228600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Clr>
                  <a:schemeClr val="tx2"/>
                </a:buClr>
                <a:buFont typeface="Wingdings" panose="05000000000000000000" pitchFamily="2" charset="2"/>
                <a:buChar char="§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143000" indent="-228600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Font typeface="Symbol" panose="05050102010706020507" pitchFamily="18" charset="2"/>
                <a:buChar char="-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595438" indent="-233363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Font typeface="Symbol" panose="05050102010706020507" pitchFamily="18" charset="2"/>
                <a:buChar char="-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18859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2288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25717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29146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r>
                    <a:rPr lang="en-US" sz="2200" b="1" i="1">
                      <a:latin typeface="Cambria Math" panose="02040503050406030204" pitchFamily="18" charset="0"/>
                    </a:rPr>
                    <m:t>𝑻</m:t>
                  </m:r>
                  <m:r>
                    <a:rPr lang="en-US" sz="2200" b="1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200" b="1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2200" b="1" i="1">
                          <a:latin typeface="Cambria Math" panose="02040503050406030204" pitchFamily="18" charset="0"/>
                        </a:rPr>
                        <m:t>𝑳</m:t>
                      </m:r>
                      <m:sSubSup>
                        <m:sSubSupPr>
                          <m:ctrlPr>
                            <a:rPr lang="en-US" sz="2200" b="1" i="1">
                              <a:latin typeface="Cambria Math" panose="02040503050406030204" pitchFamily="18" charset="0"/>
                            </a:rPr>
                          </m:ctrlPr>
                        </m:sSubSupPr>
                        <m:e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𝑰</m:t>
                          </m:r>
                        </m:e>
                        <m:sub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𝑷𝑲𝑴𝑰𝑵</m:t>
                          </m:r>
                        </m:sub>
                        <m:sup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bSup>
                    </m:num>
                    <m:den>
                      <m:r>
                        <a:rPr lang="en-US" sz="2200" b="1" i="1">
                          <a:latin typeface="Cambria Math" panose="02040503050406030204" pitchFamily="18" charset="0"/>
                        </a:rPr>
                        <m:t>𝟐</m:t>
                      </m:r>
                      <m:sSub>
                        <m:sSubPr>
                          <m:ctrlPr>
                            <a:rPr lang="en-US" sz="22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𝑽</m:t>
                          </m:r>
                        </m:e>
                        <m:sub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𝑶𝑼𝑻</m:t>
                          </m:r>
                        </m:sub>
                      </m:sSub>
                      <m:r>
                        <a:rPr lang="en-US" sz="2200" b="1" i="1">
                          <a:latin typeface="Cambria Math" panose="02040503050406030204" pitchFamily="18" charset="0"/>
                        </a:rPr>
                        <m:t>(</m:t>
                      </m:r>
                      <m:f>
                        <m:fPr>
                          <m:ctrlPr>
                            <a:rPr lang="en-US" sz="2200" b="1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US" sz="2200" b="1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n-US" sz="2200" b="1" i="1">
                                  <a:latin typeface="Cambria Math" panose="02040503050406030204" pitchFamily="18" charset="0"/>
                                </a:rPr>
                                <m:t>𝑽</m:t>
                              </m:r>
                            </m:e>
                            <m:sub>
                              <m:r>
                                <a:rPr lang="en-US" sz="2200" b="1" i="1">
                                  <a:latin typeface="Cambria Math" panose="02040503050406030204" pitchFamily="18" charset="0"/>
                                </a:rPr>
                                <m:t>𝑶𝑼𝑻</m:t>
                              </m:r>
                            </m:sub>
                          </m:sSub>
                        </m:num>
                        <m:den>
                          <m:sSub>
                            <m:sSubPr>
                              <m:ctrlPr>
                                <a:rPr lang="en-US" sz="2200" b="1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n-US" sz="2200" b="1" i="1">
                                  <a:latin typeface="Cambria Math" panose="02040503050406030204" pitchFamily="18" charset="0"/>
                                </a:rPr>
                                <m:t>𝑹</m:t>
                              </m:r>
                            </m:e>
                            <m:sub>
                              <m:r>
                                <a:rPr lang="en-US" sz="2200" b="1" i="1">
                                  <a:latin typeface="Cambria Math" panose="02040503050406030204" pitchFamily="18" charset="0"/>
                                </a:rPr>
                                <m:t>𝑶</m:t>
                              </m:r>
                            </m:sub>
                          </m:sSub>
                        </m:den>
                      </m:f>
                      <m:r>
                        <a:rPr lang="en-US" sz="2200" b="1" i="1">
                          <a:latin typeface="Cambria Math" panose="02040503050406030204" pitchFamily="18" charset="0"/>
                        </a:rPr>
                        <m:t>+</m:t>
                      </m:r>
                      <m:sSub>
                        <m:sSubPr>
                          <m:ctrlPr>
                            <a:rPr lang="en-US" sz="22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𝑰</m:t>
                          </m:r>
                        </m:e>
                        <m:sub>
                          <m:r>
                            <a:rPr lang="en-US" sz="2200" b="1" i="1">
                              <a:latin typeface="Cambria Math" panose="02040503050406030204" pitchFamily="18" charset="0"/>
                            </a:rPr>
                            <m:t>𝒒</m:t>
                          </m:r>
                        </m:sub>
                      </m:sSub>
                      <m:r>
                        <a:rPr lang="en-US" sz="2200" b="1" i="1">
                          <a:latin typeface="Cambria Math" panose="02040503050406030204" pitchFamily="18" charset="0"/>
                        </a:rPr>
                        <m:t>+</m:t>
                      </m:r>
                      <m:f>
                        <m:fPr>
                          <m:ctrlPr>
                            <a:rPr lang="en-US" sz="2200" b="1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US" sz="2200" b="1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n-US" sz="2200" b="1" i="1">
                                  <a:latin typeface="Cambria Math" panose="02040503050406030204" pitchFamily="18" charset="0"/>
                                </a:rPr>
                                <m:t>𝑽</m:t>
                              </m:r>
                            </m:e>
                            <m:sub>
                              <m:r>
                                <a:rPr lang="en-US" sz="2200" b="1" i="1">
                                  <a:latin typeface="Cambria Math" panose="02040503050406030204" pitchFamily="18" charset="0"/>
                                </a:rPr>
                                <m:t>𝑭𝑩</m:t>
                              </m:r>
                            </m:sub>
                          </m:sSub>
                        </m:num>
                        <m:den>
                          <m:sSub>
                            <m:sSubPr>
                              <m:ctrlPr>
                                <a:rPr lang="en-US" sz="2200" b="1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n-US" sz="2200" b="1" i="1">
                                  <a:latin typeface="Cambria Math" panose="02040503050406030204" pitchFamily="18" charset="0"/>
                                </a:rPr>
                                <m:t>𝑹</m:t>
                              </m:r>
                            </m:e>
                            <m:sub>
                              <m:r>
                                <a:rPr lang="en-US" sz="2200" b="1" i="1">
                                  <a:latin typeface="Cambria Math" panose="02040503050406030204" pitchFamily="18" charset="0"/>
                                </a:rPr>
                                <m:t>𝑭𝑩</m:t>
                              </m:r>
                              <m:r>
                                <a:rPr lang="en-US" sz="2200" b="1" i="1">
                                  <a:latin typeface="Cambria Math" panose="02040503050406030204" pitchFamily="18" charset="0"/>
                                </a:rPr>
                                <m:t>𝟐</m:t>
                              </m:r>
                            </m:sub>
                          </m:sSub>
                        </m:den>
                      </m:f>
                      <m:r>
                        <a:rPr lang="en-US" sz="2200" b="1" i="1">
                          <a:latin typeface="Cambria Math" panose="02040503050406030204" pitchFamily="18" charset="0"/>
                        </a:rPr>
                        <m:t>)</m:t>
                      </m:r>
                    </m:den>
                  </m:f>
                </m:oMath>
              </a14:m>
              <a:endParaRPr lang="en-US" sz="2200" b="1"/>
            </a:p>
          </xdr:txBody>
        </xdr:sp>
      </mc:Choice>
      <mc:Fallback xmlns="">
        <xdr:sp macro="" textlink="">
          <xdr:nvSpPr>
            <xdr:cNvPr id="13" name="Text Placeholder 2">
              <a:extLst>
                <a:ext uri="{FF2B5EF4-FFF2-40B4-BE49-F238E27FC236}">
                  <a16:creationId xmlns:a16="http://schemas.microsoft.com/office/drawing/2014/main" id="{CA788002-50DB-4DE6-8BA7-E85F0431CBE1}"/>
                </a:ext>
              </a:extLst>
            </xdr:cNvPr>
            <xdr:cNvSpPr>
              <a:spLocks noGrp="1"/>
            </xdr:cNvSpPr>
          </xdr:nvSpPr>
          <xdr:spPr bwMode="gray">
            <a:xfrm>
              <a:off x="3950334" y="15316200"/>
              <a:ext cx="11309351" cy="907556"/>
            </a:xfrm>
            <a:prstGeom prst="rect">
              <a:avLst/>
            </a:prstGeom>
          </xdr:spPr>
          <xdr:txBody>
            <a:bodyPr vert="horz" wrap="square" lIns="0" tIns="0" rIns="0" bIns="0" rtlCol="0">
              <a:spAutoFit/>
            </a:bodyPr>
            <a:lstStyle>
              <a:lvl1pPr marL="114300" indent="-114300" algn="l" defTabSz="685800" rtl="0" eaLnBrk="1" latinLnBrk="0" hangingPunct="1">
                <a:lnSpc>
                  <a:spcPct val="120000"/>
                </a:lnSpc>
                <a:spcBef>
                  <a:spcPts val="0"/>
                </a:spcBef>
                <a:spcAft>
                  <a:spcPts val="1200"/>
                </a:spcAft>
                <a:buFontTx/>
                <a:buBlip>
                  <a:blip xmlns:r="http://schemas.openxmlformats.org/officeDocument/2006/relationships" r:embed="rId3"/>
                </a:buBlip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342900" indent="-228600" algn="l" defTabSz="685800" rtl="0" eaLnBrk="1" latinLnBrk="0" hangingPunct="1">
                <a:lnSpc>
                  <a:spcPct val="120000"/>
                </a:lnSpc>
                <a:spcBef>
                  <a:spcPts val="0"/>
                </a:spcBef>
                <a:spcAft>
                  <a:spcPts val="600"/>
                </a:spcAft>
                <a:buClr>
                  <a:schemeClr val="tx2"/>
                </a:buClr>
                <a:buFont typeface="Wingdings" panose="05000000000000000000" pitchFamily="2" charset="2"/>
                <a:buChar char="§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685800" indent="-228600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Clr>
                  <a:schemeClr val="tx2"/>
                </a:buClr>
                <a:buFont typeface="Wingdings" panose="05000000000000000000" pitchFamily="2" charset="2"/>
                <a:buChar char="§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143000" indent="-228600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Font typeface="Symbol" panose="05050102010706020507" pitchFamily="18" charset="2"/>
                <a:buChar char="-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595438" indent="-233363" algn="l" defTabSz="685800" rtl="0" eaLnBrk="1" latinLnBrk="0" hangingPunct="1">
                <a:lnSpc>
                  <a:spcPct val="120000"/>
                </a:lnSpc>
                <a:spcBef>
                  <a:spcPts val="600"/>
                </a:spcBef>
                <a:spcAft>
                  <a:spcPts val="600"/>
                </a:spcAft>
                <a:buFont typeface="Symbol" panose="05050102010706020507" pitchFamily="18" charset="2"/>
                <a:buChar char="-"/>
                <a:defRPr kumimoji="1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18859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2288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25717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2914650" indent="-171450" algn="l" defTabSz="685800" rtl="0" eaLnBrk="1" latinLnBrk="0" hangingPunct="1">
                <a:spcBef>
                  <a:spcPct val="20000"/>
                </a:spcBef>
                <a:buFont typeface="Arial" panose="020B0604020202020204" pitchFamily="34" charset="0"/>
                <a:buChar char="•"/>
                <a:defRPr kumimoji="1" sz="15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2200" b="1" i="0">
                  <a:latin typeface="Cambria Math" panose="02040503050406030204" pitchFamily="18" charset="0"/>
                </a:rPr>
                <a:t>𝑻=(𝑳𝑰_𝑷𝑲𝑴𝑰𝑵^𝟐)/(𝟐𝑽_𝑶𝑼𝑻 (𝑽_𝑶𝑼𝑻/𝑹_𝑶 +𝑰_𝒒+𝑽_𝑭𝑩/𝑹_𝑭𝑩𝟐 ))</a:t>
              </a:r>
              <a:endParaRPr lang="en-US" sz="2200" b="1"/>
            </a:p>
          </xdr:txBody>
        </xdr:sp>
      </mc:Fallback>
    </mc:AlternateContent>
    <xdr:clientData/>
  </xdr:twoCellAnchor>
  <xdr:twoCellAnchor>
    <xdr:from>
      <xdr:col>2</xdr:col>
      <xdr:colOff>615104</xdr:colOff>
      <xdr:row>98</xdr:row>
      <xdr:rowOff>176140</xdr:rowOff>
    </xdr:from>
    <xdr:to>
      <xdr:col>3</xdr:col>
      <xdr:colOff>4290484</xdr:colOff>
      <xdr:row>103</xdr:row>
      <xdr:rowOff>132178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39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6086687" y="20432640"/>
              <a:ext cx="4532630" cy="85562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1pPr>
              <a:lvl2pPr marL="4572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2pPr>
              <a:lvl3pPr marL="9144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3pPr>
              <a:lvl4pPr marL="13716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4pPr>
              <a:lvl5pPr marL="18288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9pPr>
            </a:lstStyle>
            <a:p>
              <a:pPr>
                <a:lnSpc>
                  <a:spcPct val="100000"/>
                </a:lnSpc>
                <a:spcAft>
                  <a:spcPts val="0"/>
                </a:spcAft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sz="2400" b="0" i="0">
                        <a:latin typeface="Cambria Math" panose="02040503050406030204" pitchFamily="18" charset="0"/>
                      </a:rPr>
                      <m:t>C</m:t>
                    </m:r>
                    <m:r>
                      <m:rPr>
                        <m:sty m:val="p"/>
                      </m:rPr>
                      <a:rPr lang="en-US" sz="2400" b="0" i="0" baseline="-25000">
                        <a:latin typeface="Cambria Math" panose="02040503050406030204" pitchFamily="18" charset="0"/>
                      </a:rPr>
                      <m:t>FB</m:t>
                    </m:r>
                    <m:r>
                      <a:rPr lang="en-US" sz="24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𝑉</m:t>
                        </m:r>
                        <m:r>
                          <a:rPr lang="en-US" sz="2400" b="0" i="1" baseline="-25000">
                            <a:latin typeface="Cambria Math" panose="02040503050406030204" pitchFamily="18" charset="0"/>
                          </a:rPr>
                          <m:t>𝐶𝐹𝐵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𝑇</m:t>
                        </m:r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∆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𝑉𝐹𝐵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∗(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𝑅𝐹𝐵</m:t>
                        </m:r>
                        <m:r>
                          <a:rPr lang="en-US" sz="2400" b="0" i="1" baseline="-25000">
                            <a:latin typeface="Cambria Math" panose="02040503050406030204" pitchFamily="18" charset="0"/>
                          </a:rPr>
                          <m:t>1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𝑅𝐹𝐵</m:t>
                        </m:r>
                        <m:r>
                          <a:rPr lang="en-US" sz="2400" b="0" i="1" baseline="-25000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2400">
                <a:latin typeface="+mn-lt"/>
              </a:endParaRPr>
            </a:p>
          </xdr:txBody>
        </xdr:sp>
      </mc:Choice>
      <mc:Fallback xmlns="">
        <xdr:sp macro="" textlink="">
          <xdr:nvSpPr>
            <xdr:cNvPr id="14" name="TextBox 39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6086687" y="20432640"/>
              <a:ext cx="4532630" cy="85562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1pPr>
              <a:lvl2pPr marL="4572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2pPr>
              <a:lvl3pPr marL="9144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3pPr>
              <a:lvl4pPr marL="13716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4pPr>
              <a:lvl5pPr marL="1828800" algn="l" rtl="0" fontAlgn="base">
                <a:lnSpc>
                  <a:spcPts val="2400"/>
                </a:lnSpc>
                <a:spcBef>
                  <a:spcPct val="0"/>
                </a:spcBef>
                <a:spcAft>
                  <a:spcPts val="2000"/>
                </a:spcAft>
                <a:buClr>
                  <a:schemeClr val="bg2"/>
                </a:buClr>
                <a:buSzPct val="50000"/>
                <a:buFont typeface="Arial Black" pitchFamily="34" charset="0"/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600" kern="1200">
                  <a:solidFill>
                    <a:schemeClr val="tx1"/>
                  </a:solidFill>
                  <a:latin typeface="Franklin Gothic Heavy" pitchFamily="34" charset="0"/>
                  <a:ea typeface="+mn-ea"/>
                  <a:cs typeface="+mn-cs"/>
                </a:defRPr>
              </a:lvl9pPr>
            </a:lstStyle>
            <a:p>
              <a:pPr>
                <a:lnSpc>
                  <a:spcPct val="100000"/>
                </a:lnSpc>
                <a:spcAft>
                  <a:spcPts val="0"/>
                </a:spcAft>
              </a:pPr>
              <a:r>
                <a:rPr lang="en-US" sz="2400" b="0" i="0">
                  <a:latin typeface="Cambria Math" panose="02040503050406030204" pitchFamily="18" charset="0"/>
                </a:rPr>
                <a:t>C</a:t>
              </a:r>
              <a:r>
                <a:rPr lang="en-US" sz="2400" b="0" i="0" baseline="-25000">
                  <a:latin typeface="Cambria Math" panose="02040503050406030204" pitchFamily="18" charset="0"/>
                </a:rPr>
                <a:t>FB</a:t>
              </a:r>
              <a:r>
                <a:rPr lang="en-US" sz="2400" i="0">
                  <a:latin typeface="Cambria Math" panose="02040503050406030204" pitchFamily="18" charset="0"/>
                </a:rPr>
                <a:t>=(</a:t>
              </a:r>
              <a:r>
                <a:rPr lang="en-US" sz="2400" b="0" i="0">
                  <a:latin typeface="Cambria Math" panose="02040503050406030204" pitchFamily="18" charset="0"/>
                </a:rPr>
                <a:t>𝑉</a:t>
              </a:r>
              <a:r>
                <a:rPr lang="en-US" sz="2400" b="0" i="0" baseline="-25000">
                  <a:latin typeface="Cambria Math" panose="02040503050406030204" pitchFamily="18" charset="0"/>
                </a:rPr>
                <a:t>𝐶𝐹𝐵</a:t>
              </a:r>
              <a:r>
                <a:rPr lang="en-US" sz="2400" b="0" i="0">
                  <a:latin typeface="Cambria Math" panose="02040503050406030204" pitchFamily="18" charset="0"/>
                </a:rPr>
                <a:t>∗𝑇)/(∆𝑉𝐹𝐵∗(𝑅𝐹𝐵</a:t>
              </a:r>
              <a:r>
                <a:rPr lang="en-US" sz="2400" b="0" i="0" baseline="-25000">
                  <a:latin typeface="Cambria Math" panose="02040503050406030204" pitchFamily="18" charset="0"/>
                </a:rPr>
                <a:t>1</a:t>
              </a:r>
              <a:r>
                <a:rPr lang="en-US" sz="2400" b="0" i="0">
                  <a:latin typeface="Cambria Math" panose="02040503050406030204" pitchFamily="18" charset="0"/>
                </a:rPr>
                <a:t>+𝑅𝐹𝐵</a:t>
              </a:r>
              <a:r>
                <a:rPr lang="en-US" sz="2400" b="0" i="0" baseline="-25000">
                  <a:latin typeface="Cambria Math" panose="02040503050406030204" pitchFamily="18" charset="0"/>
                </a:rPr>
                <a:t>2</a:t>
              </a:r>
              <a:r>
                <a:rPr lang="en-US" sz="2400" b="0" i="0">
                  <a:latin typeface="Cambria Math" panose="02040503050406030204" pitchFamily="18" charset="0"/>
                </a:rPr>
                <a:t>))</a:t>
              </a:r>
              <a:endParaRPr lang="en-US" sz="2400">
                <a:latin typeface="+mn-lt"/>
              </a:endParaRPr>
            </a:p>
          </xdr:txBody>
        </xdr:sp>
      </mc:Fallback>
    </mc:AlternateContent>
    <xdr:clientData/>
  </xdr:twoCellAnchor>
  <xdr:twoCellAnchor editAs="oneCell">
    <xdr:from>
      <xdr:col>3</xdr:col>
      <xdr:colOff>39582</xdr:colOff>
      <xdr:row>105</xdr:row>
      <xdr:rowOff>65617</xdr:rowOff>
    </xdr:from>
    <xdr:to>
      <xdr:col>3</xdr:col>
      <xdr:colOff>3390005</xdr:colOff>
      <xdr:row>109</xdr:row>
      <xdr:rowOff>64019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8415" y="21581534"/>
          <a:ext cx="3350423" cy="724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.vsd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FAE7E-E7F5-4CFF-A953-BC4CDC3525E0}">
  <dimension ref="A1:O67"/>
  <sheetViews>
    <sheetView tabSelected="1" zoomScale="90" zoomScaleNormal="90" workbookViewId="0">
      <selection activeCell="A15" sqref="A15"/>
    </sheetView>
  </sheetViews>
  <sheetFormatPr defaultRowHeight="14.4"/>
  <cols>
    <col min="1" max="1" width="66" bestFit="1" customWidth="1"/>
    <col min="2" max="3" width="12.21875" customWidth="1"/>
    <col min="4" max="4" width="108.21875" bestFit="1" customWidth="1"/>
    <col min="5" max="5" width="11.77734375" customWidth="1"/>
  </cols>
  <sheetData>
    <row r="1" spans="1:15" ht="24.6" thickTop="1" thickBot="1">
      <c r="A1" s="42" t="s">
        <v>96</v>
      </c>
      <c r="B1" s="42"/>
      <c r="C1" s="42"/>
      <c r="D1" s="42"/>
      <c r="E1" s="5"/>
      <c r="F1" s="5"/>
      <c r="G1" s="5"/>
      <c r="H1" s="5"/>
      <c r="I1" s="5"/>
      <c r="J1" s="5"/>
      <c r="K1" s="1"/>
      <c r="L1" s="1"/>
      <c r="M1" s="1"/>
      <c r="N1" s="1"/>
      <c r="O1" s="1"/>
    </row>
    <row r="2" spans="1:15" ht="24.6" thickTop="1" thickBot="1">
      <c r="A2" s="6"/>
      <c r="B2" s="7"/>
      <c r="C2" s="7"/>
      <c r="D2" s="7"/>
      <c r="L2" s="1"/>
      <c r="M2" s="1"/>
      <c r="N2" s="1"/>
      <c r="O2" s="1"/>
    </row>
    <row r="3" spans="1:15" s="4" customFormat="1" ht="19.2" thickTop="1" thickBot="1">
      <c r="A3" s="8" t="s">
        <v>43</v>
      </c>
      <c r="B3" s="9"/>
      <c r="C3" s="9"/>
      <c r="D3" s="9"/>
      <c r="L3" s="3"/>
      <c r="M3" s="3"/>
      <c r="N3" s="3"/>
      <c r="O3" s="3"/>
    </row>
    <row r="4" spans="1:15" ht="19.2" thickTop="1" thickBot="1">
      <c r="A4" s="10" t="s">
        <v>44</v>
      </c>
      <c r="B4" s="7"/>
      <c r="C4" s="7"/>
      <c r="D4" s="7"/>
    </row>
    <row r="5" spans="1:15" s="2" customFormat="1" ht="19.2" thickTop="1" thickBot="1">
      <c r="A5" s="11" t="s">
        <v>49</v>
      </c>
      <c r="B5" s="12"/>
      <c r="C5" s="12"/>
      <c r="D5" s="12"/>
    </row>
    <row r="6" spans="1:15" s="2" customFormat="1" ht="19.2" thickTop="1" thickBot="1">
      <c r="A6" s="13" t="s">
        <v>56</v>
      </c>
      <c r="B6" s="12"/>
      <c r="C6" s="12"/>
      <c r="D6" s="12"/>
    </row>
    <row r="7" spans="1:15" s="2" customFormat="1" ht="19.2" thickTop="1" thickBot="1">
      <c r="A7" s="11"/>
      <c r="B7" s="12"/>
      <c r="C7" s="12"/>
      <c r="D7" s="12"/>
    </row>
    <row r="8" spans="1:15" s="2" customFormat="1" ht="19.2" thickTop="1" thickBot="1">
      <c r="A8" s="40" t="s">
        <v>48</v>
      </c>
      <c r="B8" s="40"/>
      <c r="C8" s="40"/>
      <c r="D8" s="40"/>
    </row>
    <row r="9" spans="1:15" s="2" customFormat="1" ht="19.2" thickTop="1" thickBot="1">
      <c r="A9" s="14" t="s">
        <v>45</v>
      </c>
      <c r="B9" s="14" t="s">
        <v>46</v>
      </c>
      <c r="C9" s="14" t="s">
        <v>47</v>
      </c>
      <c r="D9" s="14" t="s">
        <v>28</v>
      </c>
    </row>
    <row r="10" spans="1:15" s="2" customFormat="1" ht="19.2" thickTop="1" thickBot="1">
      <c r="A10" s="12" t="s">
        <v>69</v>
      </c>
      <c r="B10" s="15">
        <v>230</v>
      </c>
      <c r="C10" s="12" t="s">
        <v>1</v>
      </c>
      <c r="D10" s="12"/>
    </row>
    <row r="11" spans="1:15" s="2" customFormat="1" ht="19.2" thickTop="1" thickBot="1">
      <c r="A11" s="12" t="s">
        <v>67</v>
      </c>
      <c r="B11" s="15">
        <v>50</v>
      </c>
      <c r="C11" s="12" t="s">
        <v>63</v>
      </c>
      <c r="D11" s="12"/>
    </row>
    <row r="12" spans="1:15" s="2" customFormat="1" ht="19.2" thickTop="1" thickBot="1">
      <c r="A12" s="12" t="s">
        <v>64</v>
      </c>
      <c r="B12" s="15">
        <v>85</v>
      </c>
      <c r="C12" s="12" t="s">
        <v>1</v>
      </c>
      <c r="D12" s="12"/>
    </row>
    <row r="13" spans="1:15" s="2" customFormat="1" ht="19.2" thickTop="1" thickBot="1">
      <c r="A13" s="12" t="s">
        <v>68</v>
      </c>
      <c r="B13" s="15">
        <v>60</v>
      </c>
      <c r="C13" s="12" t="s">
        <v>63</v>
      </c>
      <c r="D13" s="12"/>
    </row>
    <row r="14" spans="1:15" s="2" customFormat="1" ht="37.200000000000003" thickTop="1" thickBot="1">
      <c r="A14" s="12" t="s">
        <v>16</v>
      </c>
      <c r="B14" s="39">
        <f>B10*1.414</f>
        <v>325.21999999999997</v>
      </c>
      <c r="C14" s="12" t="s">
        <v>1</v>
      </c>
      <c r="D14" s="16" t="s">
        <v>61</v>
      </c>
    </row>
    <row r="15" spans="1:15" s="2" customFormat="1" ht="19.2" thickTop="1" thickBot="1">
      <c r="A15" s="12" t="s">
        <v>65</v>
      </c>
      <c r="B15" s="15">
        <v>12</v>
      </c>
      <c r="C15" s="12" t="s">
        <v>1</v>
      </c>
      <c r="D15" s="12" t="s">
        <v>50</v>
      </c>
    </row>
    <row r="16" spans="1:15" s="2" customFormat="1" ht="19.2" thickTop="1" thickBot="1">
      <c r="A16" s="12" t="s">
        <v>66</v>
      </c>
      <c r="B16" s="15">
        <v>0.2</v>
      </c>
      <c r="C16" s="12" t="s">
        <v>0</v>
      </c>
      <c r="D16" s="12" t="s">
        <v>51</v>
      </c>
    </row>
    <row r="17" spans="1:4" s="2" customFormat="1" ht="19.2" thickTop="1" thickBot="1">
      <c r="A17" s="12" t="s">
        <v>95</v>
      </c>
      <c r="B17" s="35">
        <f>0.25+(0.335-0.25)*((B14-B15)/(B40*1000)/0.5)</f>
        <v>0.27958188888888891</v>
      </c>
      <c r="C17" s="12" t="s">
        <v>0</v>
      </c>
      <c r="D17" s="12" t="s">
        <v>88</v>
      </c>
    </row>
    <row r="18" spans="1:4" ht="19.2" thickTop="1" thickBot="1">
      <c r="A18" s="17" t="s">
        <v>12</v>
      </c>
      <c r="B18" s="15">
        <v>0.05</v>
      </c>
      <c r="C18" s="12" t="s">
        <v>0</v>
      </c>
      <c r="D18" s="12" t="s">
        <v>39</v>
      </c>
    </row>
    <row r="19" spans="1:4" ht="19.2" thickTop="1" thickBot="1">
      <c r="A19" s="17"/>
      <c r="B19" s="17"/>
      <c r="C19" s="12"/>
      <c r="D19" s="12"/>
    </row>
    <row r="20" spans="1:4" ht="19.2" thickTop="1" thickBot="1">
      <c r="A20" s="40" t="s">
        <v>59</v>
      </c>
      <c r="B20" s="40"/>
      <c r="C20" s="40"/>
      <c r="D20" s="40"/>
    </row>
    <row r="21" spans="1:4" s="2" customFormat="1" ht="19.2" thickTop="1" thickBot="1">
      <c r="A21" s="17" t="s">
        <v>5</v>
      </c>
      <c r="B21" s="18">
        <v>2.5</v>
      </c>
      <c r="C21" s="12" t="s">
        <v>41</v>
      </c>
      <c r="D21" s="12" t="s">
        <v>22</v>
      </c>
    </row>
    <row r="22" spans="1:4" s="2" customFormat="1" ht="19.2" thickTop="1" thickBot="1">
      <c r="A22" s="17" t="s">
        <v>7</v>
      </c>
      <c r="B22" s="18">
        <v>24</v>
      </c>
      <c r="C22" s="19" t="s">
        <v>25</v>
      </c>
      <c r="D22" s="12" t="s">
        <v>89</v>
      </c>
    </row>
    <row r="23" spans="1:4" s="2" customFormat="1" ht="19.2" thickTop="1" thickBot="1">
      <c r="A23" s="17" t="s">
        <v>9</v>
      </c>
      <c r="B23" s="18">
        <v>0.5</v>
      </c>
      <c r="C23" s="20">
        <f>B23*100</f>
        <v>50</v>
      </c>
      <c r="D23" s="12" t="s">
        <v>37</v>
      </c>
    </row>
    <row r="24" spans="1:4" s="2" customFormat="1" ht="19.2" thickTop="1" thickBot="1">
      <c r="A24" s="17" t="s">
        <v>10</v>
      </c>
      <c r="B24" s="18">
        <v>70</v>
      </c>
      <c r="C24" s="21" t="s">
        <v>26</v>
      </c>
      <c r="D24" s="12" t="s">
        <v>38</v>
      </c>
    </row>
    <row r="25" spans="1:4" s="2" customFormat="1" ht="19.2" thickTop="1" thickBot="1">
      <c r="A25" s="17" t="s">
        <v>78</v>
      </c>
      <c r="B25" s="29">
        <f>20+(B10*1.414-B15)/B40*0.279+SQRT(5/(B40*1000))*(B10*1.414-12)</f>
        <v>85.05724347863233</v>
      </c>
      <c r="C25" s="12" t="s">
        <v>11</v>
      </c>
      <c r="D25" s="12" t="s">
        <v>82</v>
      </c>
    </row>
    <row r="26" spans="1:4" s="2" customFormat="1" ht="19.2" thickTop="1" thickBot="1">
      <c r="A26" s="17" t="s">
        <v>94</v>
      </c>
      <c r="B26" s="18">
        <v>130</v>
      </c>
      <c r="C26" s="21" t="s">
        <v>26</v>
      </c>
      <c r="D26" s="12" t="s">
        <v>23</v>
      </c>
    </row>
    <row r="27" spans="1:4" ht="19.2" thickTop="1" thickBot="1">
      <c r="A27" s="12"/>
      <c r="B27" s="12"/>
      <c r="C27" s="12"/>
      <c r="D27" s="14"/>
    </row>
    <row r="28" spans="1:4" ht="19.2" thickTop="1" thickBot="1">
      <c r="A28" s="40" t="s">
        <v>40</v>
      </c>
      <c r="B28" s="40"/>
      <c r="C28" s="40"/>
      <c r="D28" s="40"/>
    </row>
    <row r="29" spans="1:4" s="2" customFormat="1" ht="19.2" thickTop="1" thickBot="1">
      <c r="A29" s="12"/>
      <c r="B29" s="12"/>
      <c r="C29" s="12"/>
      <c r="D29" s="12"/>
    </row>
    <row r="30" spans="1:4" s="2" customFormat="1" ht="19.2" thickTop="1" thickBot="1">
      <c r="A30" s="12" t="s">
        <v>81</v>
      </c>
      <c r="B30" s="15">
        <v>0.35</v>
      </c>
      <c r="C30" s="12" t="s">
        <v>1</v>
      </c>
      <c r="D30" s="12" t="s">
        <v>53</v>
      </c>
    </row>
    <row r="31" spans="1:4" ht="19.2" thickTop="1" thickBot="1">
      <c r="A31" s="12" t="s">
        <v>2</v>
      </c>
      <c r="B31" s="15">
        <v>20</v>
      </c>
      <c r="C31" s="12" t="s">
        <v>3</v>
      </c>
      <c r="D31" s="12" t="s">
        <v>70</v>
      </c>
    </row>
    <row r="32" spans="1:4" s="2" customFormat="1" ht="19.2" thickTop="1" thickBot="1">
      <c r="A32" s="12" t="s">
        <v>79</v>
      </c>
      <c r="B32" s="15">
        <v>0.2</v>
      </c>
      <c r="C32" s="12" t="s">
        <v>1</v>
      </c>
      <c r="D32" s="12" t="s">
        <v>80</v>
      </c>
    </row>
    <row r="33" spans="1:4" s="2" customFormat="1" ht="19.2" thickTop="1" thickBot="1">
      <c r="A33" s="17" t="s">
        <v>60</v>
      </c>
      <c r="B33" s="15">
        <v>10</v>
      </c>
      <c r="C33" s="12" t="s">
        <v>24</v>
      </c>
      <c r="D33" s="12" t="s">
        <v>58</v>
      </c>
    </row>
    <row r="34" spans="1:4" s="2" customFormat="1" ht="19.2" thickTop="1" thickBot="1">
      <c r="A34" s="27" t="s">
        <v>74</v>
      </c>
      <c r="B34" s="26">
        <f>B15*B16*2/(1.414*B12+B15*30/15+B15)/0.75*0.8/B13/(1.414*B12-B15*30/15-B15)*1000000</f>
        <v>6.4894064508243963</v>
      </c>
      <c r="C34" s="12" t="s">
        <v>62</v>
      </c>
      <c r="D34" s="12" t="s">
        <v>71</v>
      </c>
    </row>
    <row r="35" spans="1:4" s="2" customFormat="1" ht="19.2" thickTop="1" thickBot="1">
      <c r="A35" s="27"/>
      <c r="B35" s="26">
        <f>B15*B16*2/(1.414*B12+B15*30/15+B15)/0.75*0.7/2/B13/(1.414*B12-B15*30/15-B15)*1000000</f>
        <v>2.8391153222356729</v>
      </c>
      <c r="C35" s="12" t="s">
        <v>62</v>
      </c>
      <c r="D35" s="12" t="s">
        <v>72</v>
      </c>
    </row>
    <row r="36" spans="1:4" s="2" customFormat="1" ht="19.2" thickTop="1" thickBot="1">
      <c r="A36" s="25" t="s">
        <v>6</v>
      </c>
      <c r="B36" s="23">
        <f>((B15+B32)/B21-1)*B33</f>
        <v>38.799999999999997</v>
      </c>
      <c r="C36" s="12" t="s">
        <v>27</v>
      </c>
      <c r="D36" s="12" t="s">
        <v>57</v>
      </c>
    </row>
    <row r="37" spans="1:4" s="2" customFormat="1" ht="15.45" customHeight="1" thickTop="1" thickBot="1">
      <c r="A37" s="25" t="s">
        <v>73</v>
      </c>
      <c r="B37" s="26">
        <f>B15*B22/((2*(B17-B16)))/1000</f>
        <v>1.8094569255707256</v>
      </c>
      <c r="C37" s="12" t="s">
        <v>8</v>
      </c>
      <c r="D37" s="12" t="s">
        <v>57</v>
      </c>
    </row>
    <row r="38" spans="1:4" s="2" customFormat="1" ht="0.45" hidden="1" customHeight="1" thickTop="1" thickBot="1">
      <c r="A38" s="22" t="s">
        <v>17</v>
      </c>
      <c r="B38" s="23">
        <f>B40*B25/B14</f>
        <v>0.47076759812292662</v>
      </c>
      <c r="C38" s="19" t="s">
        <v>25</v>
      </c>
      <c r="D38" s="12"/>
    </row>
    <row r="39" spans="1:4" s="2" customFormat="1" ht="18.45" hidden="1" customHeight="1" thickTop="1" thickBot="1">
      <c r="A39" s="22" t="s">
        <v>85</v>
      </c>
      <c r="B39" s="23">
        <f>B40*B25/B15</f>
        <v>12.758586521794848</v>
      </c>
      <c r="C39" s="19" t="s">
        <v>25</v>
      </c>
      <c r="D39" s="12"/>
    </row>
    <row r="40" spans="1:4" s="2" customFormat="1" ht="18" customHeight="1" thickTop="1" thickBot="1">
      <c r="A40" s="34" t="s">
        <v>86</v>
      </c>
      <c r="B40" s="33">
        <v>1.8</v>
      </c>
      <c r="C40" s="30" t="s">
        <v>8</v>
      </c>
      <c r="D40" s="12" t="s">
        <v>84</v>
      </c>
    </row>
    <row r="41" spans="1:4" s="2" customFormat="1" ht="19.95" customHeight="1" thickTop="1" thickBot="1">
      <c r="A41" s="25" t="s">
        <v>90</v>
      </c>
      <c r="B41" s="26">
        <f>B15/((B31/B15*B23-B24/1000-B21/B33))</f>
        <v>23.376623376623371</v>
      </c>
      <c r="C41" s="12" t="s">
        <v>27</v>
      </c>
      <c r="D41" s="12" t="s">
        <v>57</v>
      </c>
    </row>
    <row r="42" spans="1:4" s="2" customFormat="1" ht="1.05" hidden="1" customHeight="1" thickTop="1" thickBot="1">
      <c r="A42" s="22" t="s">
        <v>18</v>
      </c>
      <c r="B42" s="12">
        <f>B25*(B39+B38)/2</f>
        <v>562.62619722144689</v>
      </c>
      <c r="C42" s="12" t="s">
        <v>19</v>
      </c>
      <c r="D42" s="20"/>
    </row>
    <row r="43" spans="1:4" s="2" customFormat="1" ht="4.95" hidden="1" customHeight="1" thickTop="1" thickBot="1">
      <c r="A43" s="22" t="s">
        <v>14</v>
      </c>
      <c r="B43" s="23">
        <f>B21/B33+B24/1000+B15/B41</f>
        <v>0.83333333333333348</v>
      </c>
      <c r="C43" s="12" t="s">
        <v>11</v>
      </c>
      <c r="D43" s="20">
        <f>B31*B23/B15</f>
        <v>0.83333333333333337</v>
      </c>
    </row>
    <row r="44" spans="1:4" s="2" customFormat="1" ht="19.5" hidden="1" customHeight="1" thickTop="1" thickBot="1">
      <c r="A44" s="22" t="s">
        <v>20</v>
      </c>
      <c r="B44" s="26">
        <f>B42/B43</f>
        <v>675.15143666573613</v>
      </c>
      <c r="C44" s="19" t="s">
        <v>25</v>
      </c>
      <c r="D44" s="31"/>
    </row>
    <row r="45" spans="1:4" s="2" customFormat="1" ht="19.2" hidden="1" thickTop="1" thickBot="1">
      <c r="A45" s="22" t="s">
        <v>54</v>
      </c>
      <c r="B45" s="28">
        <f>1/(B44/1000000)/1000</f>
        <v>1.4811491847496352</v>
      </c>
      <c r="C45" s="12" t="s">
        <v>87</v>
      </c>
      <c r="D45" s="12"/>
    </row>
    <row r="46" spans="1:4" s="2" customFormat="1" ht="0.45" customHeight="1" thickTop="1" thickBot="1">
      <c r="A46" s="22" t="s">
        <v>20</v>
      </c>
      <c r="B46" s="28">
        <f>1/B45</f>
        <v>0.67515143666573607</v>
      </c>
      <c r="C46" s="12" t="s">
        <v>13</v>
      </c>
      <c r="D46" s="32">
        <f>B40*(B25)^2/(2*B31*B23)/1000</f>
        <v>0.65112612013650084</v>
      </c>
    </row>
    <row r="47" spans="1:4" s="2" customFormat="1" ht="1.5" hidden="1" customHeight="1" thickTop="1" thickBot="1">
      <c r="A47" s="22" t="s">
        <v>29</v>
      </c>
      <c r="B47" s="28">
        <f>B33/(B36+B33)*B30</f>
        <v>7.1721311475409832E-2</v>
      </c>
      <c r="C47" s="12" t="s">
        <v>1</v>
      </c>
      <c r="D47" s="12"/>
    </row>
    <row r="48" spans="1:4" s="2" customFormat="1" ht="19.2" thickTop="1" thickBot="1">
      <c r="A48" s="25" t="s">
        <v>75</v>
      </c>
      <c r="B48" s="38">
        <f>B15*B46/(B30*(B33+B36))</f>
        <v>0.47434527166210971</v>
      </c>
      <c r="C48" s="21" t="s">
        <v>52</v>
      </c>
      <c r="D48" s="12" t="s">
        <v>57</v>
      </c>
    </row>
    <row r="49" spans="1:4" s="2" customFormat="1" ht="19.2" thickTop="1" thickBot="1">
      <c r="A49" s="34" t="s">
        <v>91</v>
      </c>
      <c r="B49" s="33">
        <v>1</v>
      </c>
      <c r="C49" s="12" t="s">
        <v>92</v>
      </c>
      <c r="D49" s="12" t="s">
        <v>93</v>
      </c>
    </row>
    <row r="50" spans="1:4" s="2" customFormat="1" ht="19.2" thickTop="1" thickBot="1">
      <c r="A50" s="25" t="s">
        <v>76</v>
      </c>
      <c r="B50" s="37">
        <f>B49*B18*(B33+B36)/B15*1000</f>
        <v>203.33333333333334</v>
      </c>
      <c r="C50" s="21" t="s">
        <v>52</v>
      </c>
      <c r="D50" s="12" t="s">
        <v>57</v>
      </c>
    </row>
    <row r="51" spans="1:4" s="2" customFormat="1" ht="19.2" thickTop="1" thickBot="1">
      <c r="A51" s="25"/>
      <c r="B51" s="36">
        <f xml:space="preserve"> (0.358-B16)/(0.69*B15)*81*1000</f>
        <v>1545.652173913043</v>
      </c>
      <c r="C51" s="21" t="s">
        <v>62</v>
      </c>
      <c r="D51" s="12" t="s">
        <v>83</v>
      </c>
    </row>
    <row r="52" spans="1:4" s="2" customFormat="1" ht="19.2" thickTop="1" thickBot="1">
      <c r="A52" s="25" t="s">
        <v>77</v>
      </c>
      <c r="B52" s="26">
        <f>(B15-5.8)/B26*1000</f>
        <v>47.692307692307693</v>
      </c>
      <c r="C52" s="12" t="s">
        <v>4</v>
      </c>
      <c r="D52" s="12" t="s">
        <v>57</v>
      </c>
    </row>
    <row r="53" spans="1:4" s="2" customFormat="1" ht="19.2" hidden="1" thickTop="1" thickBot="1">
      <c r="A53" s="12" t="s">
        <v>15</v>
      </c>
      <c r="B53" s="12">
        <f>B43/1000*1/(B45*1000)/(B50*0.000001)</f>
        <v>2.7670140846956406E-3</v>
      </c>
      <c r="C53" s="12"/>
      <c r="D53" s="12"/>
    </row>
    <row r="54" spans="1:4" s="2" customFormat="1" ht="19.2" thickTop="1" thickBot="1">
      <c r="A54" s="12" t="s">
        <v>55</v>
      </c>
      <c r="B54" s="23">
        <f>B15+B30</f>
        <v>12.35</v>
      </c>
      <c r="C54" s="12" t="s">
        <v>1</v>
      </c>
      <c r="D54" s="12"/>
    </row>
    <row r="55" spans="1:4" s="2" customFormat="1" ht="19.2" hidden="1" thickTop="1" thickBot="1">
      <c r="A55" s="12" t="s">
        <v>21</v>
      </c>
      <c r="B55" s="12">
        <f>B30*B45/30</f>
        <v>1.7280073822079075E-2</v>
      </c>
      <c r="C55" s="12">
        <f>0.56*B45/30</f>
        <v>2.7648118115326525E-2</v>
      </c>
      <c r="D55" s="12"/>
    </row>
    <row r="56" spans="1:4" s="2" customFormat="1" ht="19.2" thickTop="1" thickBot="1">
      <c r="A56" s="12"/>
      <c r="B56" s="12"/>
      <c r="C56" s="12"/>
      <c r="D56" s="12"/>
    </row>
    <row r="57" spans="1:4" s="2" customFormat="1" ht="19.2" thickTop="1" thickBot="1">
      <c r="A57" s="12" t="s">
        <v>30</v>
      </c>
      <c r="B57" s="12" t="s">
        <v>34</v>
      </c>
      <c r="C57" s="12"/>
      <c r="D57" s="12"/>
    </row>
    <row r="58" spans="1:4" s="2" customFormat="1" ht="19.2" thickTop="1" thickBot="1">
      <c r="A58" s="12" t="s">
        <v>31</v>
      </c>
      <c r="B58" s="12" t="s">
        <v>35</v>
      </c>
      <c r="C58" s="12"/>
      <c r="D58" s="12"/>
    </row>
    <row r="59" spans="1:4" s="2" customFormat="1" ht="19.2" thickTop="1" thickBot="1">
      <c r="A59" s="12" t="s">
        <v>32</v>
      </c>
      <c r="B59" s="12" t="s">
        <v>36</v>
      </c>
      <c r="C59" s="12"/>
      <c r="D59" s="12"/>
    </row>
    <row r="60" spans="1:4" s="2" customFormat="1" ht="19.2" thickTop="1" thickBot="1">
      <c r="A60" s="12" t="s">
        <v>33</v>
      </c>
      <c r="B60" s="24">
        <v>1</v>
      </c>
      <c r="C60" s="21" t="s">
        <v>52</v>
      </c>
      <c r="D60" s="12"/>
    </row>
    <row r="61" spans="1:4" s="2" customFormat="1" ht="19.2" thickTop="1" thickBot="1">
      <c r="A61" s="12"/>
      <c r="B61" s="12"/>
      <c r="C61" s="12"/>
      <c r="D61" s="12"/>
    </row>
    <row r="62" spans="1:4" s="2" customFormat="1" ht="18.600000000000001" thickTop="1"/>
    <row r="63" spans="1:4" s="2" customFormat="1" ht="18"/>
    <row r="64" spans="1:4" s="2" customFormat="1" ht="18">
      <c r="A64" s="41" t="s">
        <v>42</v>
      </c>
      <c r="B64" s="41"/>
      <c r="C64" s="41"/>
      <c r="D64" s="41"/>
    </row>
    <row r="65" s="2" customFormat="1" ht="18"/>
    <row r="66" s="2" customFormat="1" ht="18"/>
    <row r="67" s="2" customFormat="1" ht="18"/>
  </sheetData>
  <mergeCells count="5">
    <mergeCell ref="A20:D20"/>
    <mergeCell ref="A28:D28"/>
    <mergeCell ref="A64:D64"/>
    <mergeCell ref="A8:D8"/>
    <mergeCell ref="A1:D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8" r:id="rId4">
          <objectPr defaultSize="0" autoPict="0" r:id="rId5">
            <anchor moveWithCells="1">
              <from>
                <xdr:col>1</xdr:col>
                <xdr:colOff>53340</xdr:colOff>
                <xdr:row>1</xdr:row>
                <xdr:rowOff>83820</xdr:rowOff>
              </from>
              <to>
                <xdr:col>3</xdr:col>
                <xdr:colOff>3108960</xdr:colOff>
                <xdr:row>6</xdr:row>
                <xdr:rowOff>205740</xdr:rowOff>
              </to>
            </anchor>
          </objectPr>
        </oleObject>
      </mc:Choice>
      <mc:Fallback>
        <oleObject progId="Visio.Drawing.15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F0395-678E-48E5-934E-7756C1DF19F3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 Xing</dc:creator>
  <cp:lastModifiedBy>Yu, Hong</cp:lastModifiedBy>
  <dcterms:created xsi:type="dcterms:W3CDTF">2020-05-20T18:40:44Z</dcterms:created>
  <dcterms:modified xsi:type="dcterms:W3CDTF">2021-06-10T21:45:29Z</dcterms:modified>
</cp:coreProperties>
</file>