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InkAnnotation="0"/>
  <mc:AlternateContent xmlns:mc="http://schemas.openxmlformats.org/markup-compatibility/2006">
    <mc:Choice Requires="x15">
      <x15ac:absPath xmlns:x15ac="http://schemas.microsoft.com/office/spreadsheetml/2010/11/ac" url="S:\1ndustrial Power\RAA211650_810\excel spreadsheet for design\"/>
    </mc:Choice>
  </mc:AlternateContent>
  <xr:revisionPtr revIDLastSave="0" documentId="8_{8D6C3BF2-827F-4523-939F-DD0C91F6B678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Internal Comp" sheetId="1" r:id="rId1"/>
    <sheet name="External Comp" sheetId="2" r:id="rId2"/>
  </sheets>
  <definedNames>
    <definedName name="C_ESR" localSheetId="1">'External Comp'!$J$16</definedName>
    <definedName name="C_ESR" localSheetId="0">'Internal Comp'!$J$14</definedName>
    <definedName name="C_min" localSheetId="1">'External Comp'!$G$90</definedName>
    <definedName name="C_min" localSheetId="0">'Internal Comp'!$G$87</definedName>
    <definedName name="CCOMP" localSheetId="1">'External Comp'!$J$11</definedName>
    <definedName name="CCOMP" localSheetId="0">'Internal Comp'!$S$99</definedName>
    <definedName name="CCOMP_cal" localSheetId="1">'External Comp'!$G$91</definedName>
    <definedName name="CCOMP_P" localSheetId="1">'External Comp'!$J$17</definedName>
    <definedName name="CCOMP_P_Cal" localSheetId="1">'External Comp'!$K$91</definedName>
    <definedName name="Cdelay" localSheetId="1">'External Comp'!$G$96</definedName>
    <definedName name="Cdelay" localSheetId="0">'Internal Comp'!$G$94</definedName>
    <definedName name="Cff" localSheetId="1">'External Comp'!$J$18</definedName>
    <definedName name="Cff" localSheetId="0">'Internal Comp'!$J$15</definedName>
    <definedName name="Cin_min" localSheetId="1">'External Comp'!$G$79</definedName>
    <definedName name="Cin_min" localSheetId="0">'Internal Comp'!$G$77</definedName>
    <definedName name="Cin_rms_min" localSheetId="1">'External Comp'!$G$78</definedName>
    <definedName name="Cin_rms_min" localSheetId="0">'Internal Comp'!$G$76</definedName>
    <definedName name="Co" localSheetId="1">'External Comp'!$J$10</definedName>
    <definedName name="Co" localSheetId="0">'Internal Comp'!$J$9</definedName>
    <definedName name="Css" localSheetId="1">'External Comp'!$G$95</definedName>
    <definedName name="Css" localSheetId="0">'Internal Comp'!$G$93</definedName>
    <definedName name="D" localSheetId="1">'External Comp'!$G$67</definedName>
    <definedName name="D" localSheetId="0">'Internal Comp'!$G$65</definedName>
    <definedName name="dI" localSheetId="1">'External Comp'!$C$90</definedName>
    <definedName name="dI" localSheetId="0">'Internal Comp'!$C$88</definedName>
    <definedName name="dI_p" localSheetId="1">'External Comp'!$D$12</definedName>
    <definedName name="dI_p" localSheetId="0">'Internal Comp'!$D$12</definedName>
    <definedName name="dV" localSheetId="1">'External Comp'!$C$87</definedName>
    <definedName name="dV" localSheetId="0">'Internal Comp'!$C$85</definedName>
    <definedName name="dV_p" localSheetId="1">'External Comp'!$D$11</definedName>
    <definedName name="dV_p" localSheetId="0">'Internal Comp'!$D$11</definedName>
    <definedName name="fc" localSheetId="1">'External Comp'!$AE$101</definedName>
    <definedName name="fc" localSheetId="0">'Internal Comp'!$AE$99</definedName>
    <definedName name="fc_exp" localSheetId="1">'External Comp'!$AE$100</definedName>
    <definedName name="fc_to_fsw" localSheetId="1">'External Comp'!$D$13</definedName>
    <definedName name="fc_to_fsw" localSheetId="0">'Internal Comp'!$D$13</definedName>
    <definedName name="Fstart" localSheetId="1">'External Comp'!$N$6</definedName>
    <definedName name="Fstart" localSheetId="0">'Internal Comp'!$N$6</definedName>
    <definedName name="Fstep" localSheetId="1">'External Comp'!$C$102</definedName>
    <definedName name="Fstep" localSheetId="0">'Internal Comp'!$C$100</definedName>
    <definedName name="Fstop" localSheetId="1">'External Comp'!$N$7</definedName>
    <definedName name="Fstop" localSheetId="0">'Internal Comp'!$N$7</definedName>
    <definedName name="fsw" localSheetId="1">'External Comp'!$D$6</definedName>
    <definedName name="fsw" localSheetId="0">'Internal Comp'!$D$6</definedName>
    <definedName name="GM" localSheetId="1">'External Comp'!$AH$101</definedName>
    <definedName name="GM" localSheetId="0">'Internal Comp'!$AH$99</definedName>
    <definedName name="gm_EA" localSheetId="1">'External Comp'!$S$102</definedName>
    <definedName name="gm_EA" localSheetId="0">'Internal Comp'!$S$100</definedName>
    <definedName name="I_ripple" localSheetId="1">'External Comp'!$K$80</definedName>
    <definedName name="I_ripple" localSheetId="0">'Internal Comp'!$K$78</definedName>
    <definedName name="I_ripple_max" localSheetId="1">'External Comp'!$D$10</definedName>
    <definedName name="I_ripple_max" localSheetId="0">'Internal Comp'!$D$10</definedName>
    <definedName name="Iout" localSheetId="1">'External Comp'!$D$9</definedName>
    <definedName name="Iout" localSheetId="0">'Internal Comp'!$D$9</definedName>
    <definedName name="Iout_Max" localSheetId="1">'External Comp'!$C$79</definedName>
    <definedName name="Iout_Max" localSheetId="0">'Internal Comp'!$C$77</definedName>
    <definedName name="L" localSheetId="1">'External Comp'!$J$6</definedName>
    <definedName name="L" localSheetId="0">'Internal Comp'!$J$6</definedName>
    <definedName name="L_req" localSheetId="1">'External Comp'!$G$77</definedName>
    <definedName name="L_req" localSheetId="0">'Internal Comp'!$G$75</definedName>
    <definedName name="PM" localSheetId="1">'External Comp'!$AH$100</definedName>
    <definedName name="PM" localSheetId="0">'Internal Comp'!$AH$98</definedName>
    <definedName name="Qn" localSheetId="1">'External Comp'!$G$101</definedName>
    <definedName name="Qn" localSheetId="0">'Internal Comp'!$G$99</definedName>
    <definedName name="RCOMP" localSheetId="1">'External Comp'!$J$9</definedName>
    <definedName name="RCOMP" localSheetId="0">'Internal Comp'!$S$98</definedName>
    <definedName name="RCOMP_cal" localSheetId="1">'External Comp'!$G$86</definedName>
    <definedName name="Rcsa" localSheetId="1">'External Comp'!$C$77</definedName>
    <definedName name="Rcsa" localSheetId="0">'Internal Comp'!$C$75</definedName>
    <definedName name="Rfb_lower" localSheetId="1">'External Comp'!$J$12</definedName>
    <definedName name="Rfb_lower" localSheetId="0">'Internal Comp'!$J$10</definedName>
    <definedName name="Rfb_upper" localSheetId="1">'External Comp'!$W$100</definedName>
    <definedName name="Rfb_upper" localSheetId="0">'Internal Comp'!$W$98</definedName>
    <definedName name="Ro" localSheetId="1">'External Comp'!$G$71</definedName>
    <definedName name="Ro" localSheetId="0">'Internal Comp'!$G$69</definedName>
    <definedName name="RSET" localSheetId="1">'External Comp'!$J$7</definedName>
    <definedName name="RSET" localSheetId="0">'Internal Comp'!$J$7</definedName>
    <definedName name="RSET_cal" localSheetId="1">'External Comp'!$G$65</definedName>
    <definedName name="RSET_cal" localSheetId="0">'Internal Comp'!$G$63</definedName>
    <definedName name="Step" localSheetId="1">'External Comp'!$C$103</definedName>
    <definedName name="Step" localSheetId="0">'Internal Comp'!$C$101</definedName>
    <definedName name="T" localSheetId="1">'External Comp'!$G$69</definedName>
    <definedName name="T" localSheetId="0">'Internal Comp'!$G$67</definedName>
    <definedName name="t_delay" localSheetId="1">'External Comp'!$D$16</definedName>
    <definedName name="t_delay" localSheetId="0">'Internal Comp'!$D$16</definedName>
    <definedName name="t_ss" localSheetId="1">'External Comp'!$D$15</definedName>
    <definedName name="t_ss" localSheetId="0">'Internal Comp'!$D$15</definedName>
    <definedName name="Toff" localSheetId="1">'External Comp'!$G$70</definedName>
    <definedName name="Toff" localSheetId="0">'Internal Comp'!$G$68</definedName>
    <definedName name="Ton" localSheetId="1">'External Comp'!$G$68</definedName>
    <definedName name="Ton" localSheetId="0">'Internal Comp'!$G$66</definedName>
    <definedName name="Vin" localSheetId="1">'External Comp'!$D$7</definedName>
    <definedName name="Vin" localSheetId="0">'Internal Comp'!$D$7</definedName>
    <definedName name="Vin_ripple_max" localSheetId="1">'External Comp'!$D$14</definedName>
    <definedName name="Vin_ripple_max" localSheetId="0">'Internal Comp'!$D$14</definedName>
    <definedName name="Vout" localSheetId="1">'External Comp'!$D$8</definedName>
    <definedName name="Vout" localSheetId="0">'Internal Comp'!$D$8</definedName>
    <definedName name="Vref" localSheetId="1">'External Comp'!$C$78</definedName>
    <definedName name="Vref" localSheetId="0">'Internal Comp'!$C$76</definedName>
    <definedName name="wesr" localSheetId="1">'External Comp'!$K$100</definedName>
    <definedName name="wesr" localSheetId="0">'Internal Comp'!$K$98</definedName>
    <definedName name="wn" localSheetId="1">'External Comp'!$G$100</definedName>
    <definedName name="wn" localSheetId="0">'Internal Comp'!$G$98</definedName>
    <definedName name="wz" localSheetId="1">'External Comp'!$K$101</definedName>
    <definedName name="wz" localSheetId="0">'Internal Comp'!$K$99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9" i="2" l="1"/>
  <c r="C77" i="1"/>
  <c r="G63" i="1" l="1"/>
  <c r="G84" i="1" l="1"/>
  <c r="G69" i="1"/>
  <c r="G66" i="1"/>
  <c r="G101" i="2" l="1"/>
  <c r="G71" i="2"/>
  <c r="K101" i="2" s="1"/>
  <c r="G68" i="2"/>
  <c r="G100" i="2" s="1"/>
  <c r="G67" i="2"/>
  <c r="G77" i="2" s="1"/>
  <c r="G66" i="2"/>
  <c r="G65" i="2"/>
  <c r="G69" i="2" l="1"/>
  <c r="G70" i="2" s="1"/>
  <c r="G99" i="1"/>
  <c r="K99" i="1" l="1"/>
  <c r="G65" i="1" l="1"/>
  <c r="G75" i="1" s="1"/>
  <c r="G98" i="1"/>
  <c r="G64" i="1"/>
  <c r="G67" i="1" l="1"/>
  <c r="G68" i="1" s="1"/>
  <c r="K78" i="1" s="1"/>
  <c r="C87" i="2" l="1"/>
  <c r="S103" i="2" l="1"/>
  <c r="K100" i="2"/>
  <c r="K90" i="2" s="1"/>
  <c r="K89" i="2"/>
  <c r="AE100" i="2"/>
  <c r="G91" i="2" s="1"/>
  <c r="G11" i="2" s="1"/>
  <c r="S101" i="2"/>
  <c r="S100" i="2"/>
  <c r="G87" i="2"/>
  <c r="C91" i="2"/>
  <c r="C88" i="2"/>
  <c r="C103" i="2"/>
  <c r="C274" i="2" s="1"/>
  <c r="D274" i="2" s="1"/>
  <c r="W101" i="2"/>
  <c r="C101" i="2"/>
  <c r="AA100" i="2"/>
  <c r="W100" i="2"/>
  <c r="C100" i="2"/>
  <c r="G96" i="2"/>
  <c r="G15" i="2" s="1"/>
  <c r="C96" i="2"/>
  <c r="G95" i="2"/>
  <c r="G14" i="2" s="1"/>
  <c r="C95" i="2"/>
  <c r="C90" i="2"/>
  <c r="G86" i="2" s="1"/>
  <c r="G9" i="2" s="1"/>
  <c r="C89" i="2"/>
  <c r="K88" i="2"/>
  <c r="K87" i="2"/>
  <c r="C86" i="2"/>
  <c r="G7" i="2"/>
  <c r="C80" i="2"/>
  <c r="G79" i="2"/>
  <c r="G8" i="2" s="1"/>
  <c r="K78" i="2"/>
  <c r="G78" i="2"/>
  <c r="G6" i="2"/>
  <c r="C68" i="2"/>
  <c r="C67" i="2"/>
  <c r="C66" i="2"/>
  <c r="C65" i="2"/>
  <c r="C63" i="1"/>
  <c r="C64" i="1"/>
  <c r="C65" i="1"/>
  <c r="C66" i="1"/>
  <c r="G6" i="1"/>
  <c r="G76" i="1"/>
  <c r="K76" i="1"/>
  <c r="G77" i="1"/>
  <c r="G8" i="1" s="1"/>
  <c r="C78" i="1"/>
  <c r="G7" i="1"/>
  <c r="C84" i="1"/>
  <c r="C85" i="1"/>
  <c r="K85" i="1"/>
  <c r="C86" i="1"/>
  <c r="K86" i="1"/>
  <c r="C87" i="1"/>
  <c r="C88" i="1"/>
  <c r="C89" i="1"/>
  <c r="C90" i="1"/>
  <c r="C93" i="1"/>
  <c r="G93" i="1"/>
  <c r="G12" i="1" s="1"/>
  <c r="C94" i="1"/>
  <c r="G94" i="1"/>
  <c r="G13" i="1" s="1"/>
  <c r="C98" i="1"/>
  <c r="W98" i="1"/>
  <c r="J11" i="1" s="1"/>
  <c r="AA98" i="1"/>
  <c r="AE98" i="1"/>
  <c r="C99" i="1"/>
  <c r="W99" i="1"/>
  <c r="K98" i="1"/>
  <c r="C101" i="1"/>
  <c r="C111" i="1" s="1"/>
  <c r="D111" i="1" s="1"/>
  <c r="C189" i="1" l="1"/>
  <c r="D189" i="1" s="1"/>
  <c r="N189" i="1" s="1"/>
  <c r="C289" i="1"/>
  <c r="D289" i="1" s="1"/>
  <c r="C257" i="1"/>
  <c r="D257" i="1" s="1"/>
  <c r="M257" i="1" s="1"/>
  <c r="C288" i="1"/>
  <c r="D288" i="1" s="1"/>
  <c r="E288" i="1" s="1"/>
  <c r="C256" i="1"/>
  <c r="D256" i="1" s="1"/>
  <c r="M256" i="1" s="1"/>
  <c r="C305" i="1"/>
  <c r="D305" i="1" s="1"/>
  <c r="N305" i="1" s="1"/>
  <c r="C273" i="1"/>
  <c r="D273" i="1" s="1"/>
  <c r="N273" i="1" s="1"/>
  <c r="C232" i="1"/>
  <c r="D232" i="1" s="1"/>
  <c r="N232" i="1" s="1"/>
  <c r="C304" i="1"/>
  <c r="D304" i="1" s="1"/>
  <c r="M304" i="1" s="1"/>
  <c r="C272" i="1"/>
  <c r="D272" i="1" s="1"/>
  <c r="M272" i="1" s="1"/>
  <c r="C229" i="1"/>
  <c r="D229" i="1" s="1"/>
  <c r="M229" i="1" s="1"/>
  <c r="C297" i="1"/>
  <c r="D297" i="1" s="1"/>
  <c r="N297" i="1" s="1"/>
  <c r="C281" i="1"/>
  <c r="D281" i="1" s="1"/>
  <c r="E281" i="1" s="1"/>
  <c r="C265" i="1"/>
  <c r="D265" i="1" s="1"/>
  <c r="M265" i="1" s="1"/>
  <c r="C248" i="1"/>
  <c r="D248" i="1" s="1"/>
  <c r="F248" i="1" s="1"/>
  <c r="C216" i="1"/>
  <c r="D216" i="1" s="1"/>
  <c r="N216" i="1" s="1"/>
  <c r="C296" i="1"/>
  <c r="D296" i="1" s="1"/>
  <c r="M296" i="1" s="1"/>
  <c r="C280" i="1"/>
  <c r="D280" i="1" s="1"/>
  <c r="N280" i="1" s="1"/>
  <c r="C264" i="1"/>
  <c r="D264" i="1" s="1"/>
  <c r="E264" i="1" s="1"/>
  <c r="C245" i="1"/>
  <c r="D245" i="1" s="1"/>
  <c r="F245" i="1" s="1"/>
  <c r="C213" i="1"/>
  <c r="D213" i="1" s="1"/>
  <c r="N213" i="1" s="1"/>
  <c r="C193" i="1"/>
  <c r="D193" i="1" s="1"/>
  <c r="M193" i="1" s="1"/>
  <c r="M274" i="2"/>
  <c r="L274" i="2"/>
  <c r="U274" i="2"/>
  <c r="E274" i="2"/>
  <c r="F274" i="2"/>
  <c r="C309" i="1"/>
  <c r="D309" i="1" s="1"/>
  <c r="M309" i="1" s="1"/>
  <c r="C301" i="1"/>
  <c r="D301" i="1" s="1"/>
  <c r="E301" i="1" s="1"/>
  <c r="C293" i="1"/>
  <c r="D293" i="1" s="1"/>
  <c r="N293" i="1" s="1"/>
  <c r="C285" i="1"/>
  <c r="D285" i="1" s="1"/>
  <c r="M285" i="1" s="1"/>
  <c r="C277" i="1"/>
  <c r="D277" i="1" s="1"/>
  <c r="E277" i="1" s="1"/>
  <c r="C269" i="1"/>
  <c r="D269" i="1" s="1"/>
  <c r="E269" i="1" s="1"/>
  <c r="C261" i="1"/>
  <c r="D261" i="1" s="1"/>
  <c r="M261" i="1" s="1"/>
  <c r="C253" i="1"/>
  <c r="D253" i="1" s="1"/>
  <c r="M253" i="1" s="1"/>
  <c r="C240" i="1"/>
  <c r="D240" i="1" s="1"/>
  <c r="N240" i="1" s="1"/>
  <c r="C224" i="1"/>
  <c r="D224" i="1" s="1"/>
  <c r="M224" i="1" s="1"/>
  <c r="C208" i="1"/>
  <c r="D208" i="1" s="1"/>
  <c r="E208" i="1" s="1"/>
  <c r="C173" i="1"/>
  <c r="D173" i="1" s="1"/>
  <c r="N173" i="1" s="1"/>
  <c r="C308" i="1"/>
  <c r="D308" i="1" s="1"/>
  <c r="F308" i="1" s="1"/>
  <c r="C300" i="1"/>
  <c r="D300" i="1" s="1"/>
  <c r="E300" i="1" s="1"/>
  <c r="C292" i="1"/>
  <c r="D292" i="1" s="1"/>
  <c r="N292" i="1" s="1"/>
  <c r="C284" i="1"/>
  <c r="D284" i="1" s="1"/>
  <c r="N284" i="1" s="1"/>
  <c r="C276" i="1"/>
  <c r="D276" i="1" s="1"/>
  <c r="M276" i="1" s="1"/>
  <c r="C268" i="1"/>
  <c r="D268" i="1" s="1"/>
  <c r="E268" i="1" s="1"/>
  <c r="C260" i="1"/>
  <c r="D260" i="1" s="1"/>
  <c r="N260" i="1" s="1"/>
  <c r="C252" i="1"/>
  <c r="D252" i="1" s="1"/>
  <c r="N252" i="1" s="1"/>
  <c r="C237" i="1"/>
  <c r="D237" i="1" s="1"/>
  <c r="F237" i="1" s="1"/>
  <c r="C221" i="1"/>
  <c r="D221" i="1" s="1"/>
  <c r="N221" i="1" s="1"/>
  <c r="C204" i="1"/>
  <c r="D204" i="1" s="1"/>
  <c r="N204" i="1" s="1"/>
  <c r="C169" i="1"/>
  <c r="D169" i="1" s="1"/>
  <c r="M169" i="1" s="1"/>
  <c r="C244" i="1"/>
  <c r="D244" i="1" s="1"/>
  <c r="N244" i="1" s="1"/>
  <c r="C236" i="1"/>
  <c r="D236" i="1" s="1"/>
  <c r="F236" i="1" s="1"/>
  <c r="C228" i="1"/>
  <c r="D228" i="1" s="1"/>
  <c r="M228" i="1" s="1"/>
  <c r="C220" i="1"/>
  <c r="D220" i="1" s="1"/>
  <c r="N220" i="1" s="1"/>
  <c r="C212" i="1"/>
  <c r="D212" i="1" s="1"/>
  <c r="E212" i="1" s="1"/>
  <c r="C201" i="1"/>
  <c r="D201" i="1" s="1"/>
  <c r="F201" i="1" s="1"/>
  <c r="C185" i="1"/>
  <c r="D185" i="1" s="1"/>
  <c r="M185" i="1" s="1"/>
  <c r="C161" i="1"/>
  <c r="D161" i="1" s="1"/>
  <c r="M161" i="1" s="1"/>
  <c r="C249" i="1"/>
  <c r="D249" i="1" s="1"/>
  <c r="N249" i="1" s="1"/>
  <c r="C241" i="1"/>
  <c r="D241" i="1" s="1"/>
  <c r="F241" i="1" s="1"/>
  <c r="C233" i="1"/>
  <c r="D233" i="1" s="1"/>
  <c r="M233" i="1" s="1"/>
  <c r="C225" i="1"/>
  <c r="D225" i="1" s="1"/>
  <c r="N225" i="1" s="1"/>
  <c r="C217" i="1"/>
  <c r="D217" i="1" s="1"/>
  <c r="N217" i="1" s="1"/>
  <c r="C209" i="1"/>
  <c r="D209" i="1" s="1"/>
  <c r="F209" i="1" s="1"/>
  <c r="C200" i="1"/>
  <c r="D200" i="1" s="1"/>
  <c r="M200" i="1" s="1"/>
  <c r="C177" i="1"/>
  <c r="D177" i="1" s="1"/>
  <c r="M177" i="1" s="1"/>
  <c r="C157" i="1"/>
  <c r="D157" i="1" s="1"/>
  <c r="M157" i="1" s="1"/>
  <c r="C205" i="1"/>
  <c r="D205" i="1" s="1"/>
  <c r="N205" i="1" s="1"/>
  <c r="C197" i="1"/>
  <c r="D197" i="1" s="1"/>
  <c r="M197" i="1" s="1"/>
  <c r="C181" i="1"/>
  <c r="D181" i="1" s="1"/>
  <c r="N181" i="1" s="1"/>
  <c r="C165" i="1"/>
  <c r="D165" i="1" s="1"/>
  <c r="N165" i="1" s="1"/>
  <c r="C196" i="1"/>
  <c r="D196" i="1" s="1"/>
  <c r="E196" i="1" s="1"/>
  <c r="C188" i="1"/>
  <c r="D188" i="1" s="1"/>
  <c r="M188" i="1" s="1"/>
  <c r="C180" i="1"/>
  <c r="D180" i="1" s="1"/>
  <c r="E180" i="1" s="1"/>
  <c r="C172" i="1"/>
  <c r="D172" i="1" s="1"/>
  <c r="M172" i="1" s="1"/>
  <c r="C164" i="1"/>
  <c r="D164" i="1" s="1"/>
  <c r="E164" i="1" s="1"/>
  <c r="C156" i="1"/>
  <c r="D156" i="1" s="1"/>
  <c r="M156" i="1" s="1"/>
  <c r="C192" i="1"/>
  <c r="D192" i="1" s="1"/>
  <c r="E192" i="1" s="1"/>
  <c r="C184" i="1"/>
  <c r="D184" i="1" s="1"/>
  <c r="E184" i="1" s="1"/>
  <c r="C176" i="1"/>
  <c r="D176" i="1" s="1"/>
  <c r="F176" i="1" s="1"/>
  <c r="C168" i="1"/>
  <c r="D168" i="1" s="1"/>
  <c r="E168" i="1" s="1"/>
  <c r="C160" i="1"/>
  <c r="D160" i="1" s="1"/>
  <c r="N160" i="1" s="1"/>
  <c r="N309" i="1"/>
  <c r="M305" i="1"/>
  <c r="F305" i="1"/>
  <c r="M260" i="1"/>
  <c r="F260" i="1"/>
  <c r="M293" i="1"/>
  <c r="F293" i="1"/>
  <c r="C151" i="1"/>
  <c r="D151" i="1" s="1"/>
  <c r="T151" i="1" s="1"/>
  <c r="N272" i="1"/>
  <c r="E272" i="1"/>
  <c r="N208" i="1"/>
  <c r="F208" i="1"/>
  <c r="F111" i="1"/>
  <c r="N111" i="1"/>
  <c r="M111" i="1"/>
  <c r="N289" i="1"/>
  <c r="E289" i="1"/>
  <c r="M289" i="1"/>
  <c r="F289" i="1"/>
  <c r="N265" i="1"/>
  <c r="E265" i="1"/>
  <c r="N233" i="1"/>
  <c r="E233" i="1"/>
  <c r="N228" i="1"/>
  <c r="E228" i="1"/>
  <c r="N193" i="1"/>
  <c r="E193" i="1"/>
  <c r="N156" i="1"/>
  <c r="C148" i="1"/>
  <c r="D148" i="1" s="1"/>
  <c r="T148" i="1" s="1"/>
  <c r="V148" i="1" s="1"/>
  <c r="C152" i="1"/>
  <c r="D152" i="1" s="1"/>
  <c r="X152" i="1" s="1"/>
  <c r="Y152" i="1" s="1"/>
  <c r="C147" i="1"/>
  <c r="D147" i="1" s="1"/>
  <c r="X147" i="1" s="1"/>
  <c r="Y147" i="1" s="1"/>
  <c r="C144" i="1"/>
  <c r="D144" i="1" s="1"/>
  <c r="C143" i="1"/>
  <c r="D143" i="1" s="1"/>
  <c r="T143" i="1" s="1"/>
  <c r="C140" i="1"/>
  <c r="C135" i="1"/>
  <c r="C132" i="1"/>
  <c r="D132" i="1" s="1"/>
  <c r="C113" i="1"/>
  <c r="D113" i="1" s="1"/>
  <c r="T113" i="1" s="1"/>
  <c r="C139" i="1"/>
  <c r="D139" i="1" s="1"/>
  <c r="T139" i="1" s="1"/>
  <c r="C136" i="1"/>
  <c r="D136" i="1" s="1"/>
  <c r="T136" i="1" s="1"/>
  <c r="V136" i="1" s="1"/>
  <c r="C131" i="1"/>
  <c r="C310" i="1"/>
  <c r="C306" i="1"/>
  <c r="D306" i="1" s="1"/>
  <c r="T306" i="1" s="1"/>
  <c r="C302" i="1"/>
  <c r="D302" i="1" s="1"/>
  <c r="T302" i="1" s="1"/>
  <c r="C298" i="1"/>
  <c r="D298" i="1" s="1"/>
  <c r="C294" i="1"/>
  <c r="C290" i="1"/>
  <c r="D290" i="1" s="1"/>
  <c r="X290" i="1" s="1"/>
  <c r="Y290" i="1" s="1"/>
  <c r="C286" i="1"/>
  <c r="C282" i="1"/>
  <c r="C278" i="1"/>
  <c r="C274" i="1"/>
  <c r="D274" i="1" s="1"/>
  <c r="X274" i="1" s="1"/>
  <c r="Y274" i="1" s="1"/>
  <c r="C270" i="1"/>
  <c r="C266" i="1"/>
  <c r="C262" i="1"/>
  <c r="C258" i="1"/>
  <c r="D258" i="1" s="1"/>
  <c r="T258" i="1" s="1"/>
  <c r="U258" i="1" s="1"/>
  <c r="C254" i="1"/>
  <c r="C250" i="1"/>
  <c r="C246" i="1"/>
  <c r="C242" i="1"/>
  <c r="D242" i="1" s="1"/>
  <c r="X242" i="1" s="1"/>
  <c r="Y242" i="1" s="1"/>
  <c r="AA242" i="1" s="1"/>
  <c r="C238" i="1"/>
  <c r="C234" i="1"/>
  <c r="D234" i="1" s="1"/>
  <c r="C230" i="1"/>
  <c r="D230" i="1" s="1"/>
  <c r="C226" i="1"/>
  <c r="D226" i="1" s="1"/>
  <c r="T226" i="1" s="1"/>
  <c r="C222" i="1"/>
  <c r="D222" i="1" s="1"/>
  <c r="T222" i="1" s="1"/>
  <c r="C218" i="1"/>
  <c r="C214" i="1"/>
  <c r="D214" i="1" s="1"/>
  <c r="C210" i="1"/>
  <c r="D210" i="1" s="1"/>
  <c r="T210" i="1" s="1"/>
  <c r="C206" i="1"/>
  <c r="C202" i="1"/>
  <c r="D202" i="1" s="1"/>
  <c r="C198" i="1"/>
  <c r="D198" i="1" s="1"/>
  <c r="C194" i="1"/>
  <c r="D194" i="1" s="1"/>
  <c r="X194" i="1" s="1"/>
  <c r="Y194" i="1" s="1"/>
  <c r="C190" i="1"/>
  <c r="D190" i="1" s="1"/>
  <c r="X190" i="1" s="1"/>
  <c r="Y190" i="1" s="1"/>
  <c r="C186" i="1"/>
  <c r="D186" i="1" s="1"/>
  <c r="C182" i="1"/>
  <c r="C178" i="1"/>
  <c r="D178" i="1" s="1"/>
  <c r="X178" i="1" s="1"/>
  <c r="Y178" i="1" s="1"/>
  <c r="C174" i="1"/>
  <c r="D174" i="1" s="1"/>
  <c r="X174" i="1" s="1"/>
  <c r="Y174" i="1" s="1"/>
  <c r="C170" i="1"/>
  <c r="D170" i="1" s="1"/>
  <c r="C166" i="1"/>
  <c r="D166" i="1" s="1"/>
  <c r="C162" i="1"/>
  <c r="D162" i="1" s="1"/>
  <c r="T162" i="1" s="1"/>
  <c r="U162" i="1" s="1"/>
  <c r="C158" i="1"/>
  <c r="D158" i="1" s="1"/>
  <c r="X158" i="1" s="1"/>
  <c r="Y158" i="1" s="1"/>
  <c r="C154" i="1"/>
  <c r="C153" i="1"/>
  <c r="C149" i="1"/>
  <c r="D149" i="1" s="1"/>
  <c r="X149" i="1" s="1"/>
  <c r="Y149" i="1" s="1"/>
  <c r="C145" i="1"/>
  <c r="D145" i="1" s="1"/>
  <c r="T145" i="1" s="1"/>
  <c r="C141" i="1"/>
  <c r="C137" i="1"/>
  <c r="C133" i="1"/>
  <c r="D133" i="1" s="1"/>
  <c r="X133" i="1" s="1"/>
  <c r="Y133" i="1" s="1"/>
  <c r="C129" i="1"/>
  <c r="D129" i="1" s="1"/>
  <c r="X129" i="1" s="1"/>
  <c r="Y129" i="1" s="1"/>
  <c r="C311" i="1"/>
  <c r="C307" i="1"/>
  <c r="C303" i="1"/>
  <c r="D303" i="1" s="1"/>
  <c r="X303" i="1" s="1"/>
  <c r="Y303" i="1" s="1"/>
  <c r="C299" i="1"/>
  <c r="C295" i="1"/>
  <c r="C291" i="1"/>
  <c r="C287" i="1"/>
  <c r="D287" i="1" s="1"/>
  <c r="X287" i="1" s="1"/>
  <c r="Y287" i="1" s="1"/>
  <c r="C283" i="1"/>
  <c r="C279" i="1"/>
  <c r="C275" i="1"/>
  <c r="C271" i="1"/>
  <c r="D271" i="1" s="1"/>
  <c r="T271" i="1" s="1"/>
  <c r="C267" i="1"/>
  <c r="C263" i="1"/>
  <c r="D263" i="1" s="1"/>
  <c r="C259" i="1"/>
  <c r="D259" i="1" s="1"/>
  <c r="C255" i="1"/>
  <c r="D255" i="1" s="1"/>
  <c r="X255" i="1" s="1"/>
  <c r="Y255" i="1" s="1"/>
  <c r="AA255" i="1" s="1"/>
  <c r="C251" i="1"/>
  <c r="C247" i="1"/>
  <c r="D247" i="1" s="1"/>
  <c r="C243" i="1"/>
  <c r="C239" i="1"/>
  <c r="D239" i="1" s="1"/>
  <c r="X239" i="1" s="1"/>
  <c r="Y239" i="1" s="1"/>
  <c r="C235" i="1"/>
  <c r="C231" i="1"/>
  <c r="D231" i="1" s="1"/>
  <c r="C227" i="1"/>
  <c r="C223" i="1"/>
  <c r="D223" i="1" s="1"/>
  <c r="T223" i="1" s="1"/>
  <c r="C219" i="1"/>
  <c r="C215" i="1"/>
  <c r="D215" i="1" s="1"/>
  <c r="C211" i="1"/>
  <c r="C207" i="1"/>
  <c r="D207" i="1" s="1"/>
  <c r="X207" i="1" s="1"/>
  <c r="Y207" i="1" s="1"/>
  <c r="C203" i="1"/>
  <c r="C199" i="1"/>
  <c r="C195" i="1"/>
  <c r="C191" i="1"/>
  <c r="D191" i="1" s="1"/>
  <c r="X191" i="1" s="1"/>
  <c r="Y191" i="1" s="1"/>
  <c r="C187" i="1"/>
  <c r="C183" i="1"/>
  <c r="D183" i="1" s="1"/>
  <c r="C179" i="1"/>
  <c r="C175" i="1"/>
  <c r="D175" i="1" s="1"/>
  <c r="T175" i="1" s="1"/>
  <c r="C171" i="1"/>
  <c r="D171" i="1" s="1"/>
  <c r="X171" i="1" s="1"/>
  <c r="Y171" i="1" s="1"/>
  <c r="C167" i="1"/>
  <c r="D167" i="1" s="1"/>
  <c r="C163" i="1"/>
  <c r="C159" i="1"/>
  <c r="D159" i="1" s="1"/>
  <c r="X159" i="1" s="1"/>
  <c r="Y159" i="1" s="1"/>
  <c r="C155" i="1"/>
  <c r="D155" i="1" s="1"/>
  <c r="X155" i="1" s="1"/>
  <c r="Y155" i="1" s="1"/>
  <c r="C150" i="1"/>
  <c r="C146" i="1"/>
  <c r="C142" i="1"/>
  <c r="D142" i="1" s="1"/>
  <c r="X142" i="1" s="1"/>
  <c r="Y142" i="1" s="1"/>
  <c r="Z142" i="1" s="1"/>
  <c r="C138" i="1"/>
  <c r="D138" i="1" s="1"/>
  <c r="X138" i="1" s="1"/>
  <c r="Y138" i="1" s="1"/>
  <c r="C134" i="1"/>
  <c r="C130" i="1"/>
  <c r="C120" i="1"/>
  <c r="D120" i="1" s="1"/>
  <c r="X120" i="1" s="1"/>
  <c r="Y120" i="1" s="1"/>
  <c r="C116" i="1"/>
  <c r="C112" i="1"/>
  <c r="D112" i="1" s="1"/>
  <c r="C126" i="1"/>
  <c r="C125" i="1"/>
  <c r="C121" i="1"/>
  <c r="D121" i="1" s="1"/>
  <c r="X121" i="1" s="1"/>
  <c r="Y121" i="1" s="1"/>
  <c r="C124" i="1"/>
  <c r="D124" i="1" s="1"/>
  <c r="X124" i="1" s="1"/>
  <c r="Y124" i="1" s="1"/>
  <c r="C115" i="1"/>
  <c r="C127" i="1"/>
  <c r="C122" i="1"/>
  <c r="C117" i="1"/>
  <c r="D117" i="1" s="1"/>
  <c r="W100" i="1"/>
  <c r="T260" i="1"/>
  <c r="U260" i="1" s="1"/>
  <c r="C128" i="1"/>
  <c r="C123" i="1"/>
  <c r="C119" i="1"/>
  <c r="D119" i="1" s="1"/>
  <c r="T119" i="1" s="1"/>
  <c r="C118" i="1"/>
  <c r="G86" i="1"/>
  <c r="K91" i="2"/>
  <c r="G16" i="2" s="1"/>
  <c r="T289" i="1"/>
  <c r="U289" i="1" s="1"/>
  <c r="C114" i="1"/>
  <c r="W102" i="2"/>
  <c r="C114" i="2"/>
  <c r="D114" i="2" s="1"/>
  <c r="C116" i="2"/>
  <c r="D116" i="2" s="1"/>
  <c r="Y116" i="2" s="1"/>
  <c r="Z116" i="2" s="1"/>
  <c r="C122" i="2"/>
  <c r="D122" i="2" s="1"/>
  <c r="C124" i="2"/>
  <c r="D124" i="2" s="1"/>
  <c r="C128" i="2"/>
  <c r="D128" i="2" s="1"/>
  <c r="C132" i="2"/>
  <c r="D132" i="2" s="1"/>
  <c r="Y132" i="2" s="1"/>
  <c r="Z132" i="2" s="1"/>
  <c r="C209" i="2"/>
  <c r="D209" i="2" s="1"/>
  <c r="C225" i="2"/>
  <c r="D225" i="2" s="1"/>
  <c r="Y225" i="2" s="1"/>
  <c r="Z225" i="2" s="1"/>
  <c r="C231" i="2"/>
  <c r="D231" i="2" s="1"/>
  <c r="C270" i="2"/>
  <c r="D270" i="2" s="1"/>
  <c r="Y270" i="2" s="1"/>
  <c r="Z270" i="2" s="1"/>
  <c r="K80" i="2"/>
  <c r="G89" i="2" s="1"/>
  <c r="C135" i="2"/>
  <c r="D135" i="2" s="1"/>
  <c r="C137" i="2"/>
  <c r="D137" i="2" s="1"/>
  <c r="C139" i="2"/>
  <c r="D139" i="2" s="1"/>
  <c r="Y139" i="2" s="1"/>
  <c r="Z139" i="2" s="1"/>
  <c r="C141" i="2"/>
  <c r="D141" i="2" s="1"/>
  <c r="C145" i="2"/>
  <c r="D145" i="2" s="1"/>
  <c r="C147" i="2"/>
  <c r="D147" i="2" s="1"/>
  <c r="C151" i="2"/>
  <c r="D151" i="2" s="1"/>
  <c r="Y151" i="2" s="1"/>
  <c r="Z151" i="2" s="1"/>
  <c r="C157" i="2"/>
  <c r="D157" i="2" s="1"/>
  <c r="C159" i="2"/>
  <c r="D159" i="2" s="1"/>
  <c r="C161" i="2"/>
  <c r="D161" i="2" s="1"/>
  <c r="C167" i="2"/>
  <c r="D167" i="2" s="1"/>
  <c r="Y167" i="2" s="1"/>
  <c r="Z167" i="2" s="1"/>
  <c r="C169" i="2"/>
  <c r="D169" i="2" s="1"/>
  <c r="C312" i="2"/>
  <c r="D312" i="2" s="1"/>
  <c r="Y312" i="2" s="1"/>
  <c r="Z312" i="2" s="1"/>
  <c r="C113" i="2"/>
  <c r="D113" i="2" s="1"/>
  <c r="C115" i="2"/>
  <c r="D115" i="2" s="1"/>
  <c r="C117" i="2"/>
  <c r="D117" i="2" s="1"/>
  <c r="Y117" i="2" s="1"/>
  <c r="Z117" i="2" s="1"/>
  <c r="C119" i="2"/>
  <c r="D119" i="2" s="1"/>
  <c r="C121" i="2"/>
  <c r="D121" i="2" s="1"/>
  <c r="C123" i="2"/>
  <c r="D123" i="2" s="1"/>
  <c r="C125" i="2"/>
  <c r="D125" i="2" s="1"/>
  <c r="C127" i="2"/>
  <c r="D127" i="2" s="1"/>
  <c r="C129" i="2"/>
  <c r="D129" i="2" s="1"/>
  <c r="C131" i="2"/>
  <c r="D131" i="2" s="1"/>
  <c r="C133" i="2"/>
  <c r="D133" i="2" s="1"/>
  <c r="C136" i="2"/>
  <c r="D136" i="2" s="1"/>
  <c r="C138" i="2"/>
  <c r="D138" i="2" s="1"/>
  <c r="C140" i="2"/>
  <c r="D140" i="2" s="1"/>
  <c r="C142" i="2"/>
  <c r="D142" i="2" s="1"/>
  <c r="C144" i="2"/>
  <c r="D144" i="2" s="1"/>
  <c r="Y144" i="2" s="1"/>
  <c r="Z144" i="2" s="1"/>
  <c r="C146" i="2"/>
  <c r="D146" i="2" s="1"/>
  <c r="Y146" i="2" s="1"/>
  <c r="Z146" i="2" s="1"/>
  <c r="C148" i="2"/>
  <c r="D148" i="2" s="1"/>
  <c r="C150" i="2"/>
  <c r="D150" i="2" s="1"/>
  <c r="C152" i="2"/>
  <c r="D152" i="2" s="1"/>
  <c r="C154" i="2"/>
  <c r="D154" i="2" s="1"/>
  <c r="C156" i="2"/>
  <c r="D156" i="2" s="1"/>
  <c r="C158" i="2"/>
  <c r="D158" i="2" s="1"/>
  <c r="C160" i="2"/>
  <c r="D160" i="2" s="1"/>
  <c r="C162" i="2"/>
  <c r="D162" i="2" s="1"/>
  <c r="C164" i="2"/>
  <c r="D164" i="2" s="1"/>
  <c r="C166" i="2"/>
  <c r="D166" i="2" s="1"/>
  <c r="C168" i="2"/>
  <c r="D168" i="2" s="1"/>
  <c r="C170" i="2"/>
  <c r="D170" i="2" s="1"/>
  <c r="C201" i="2"/>
  <c r="D201" i="2" s="1"/>
  <c r="C207" i="2"/>
  <c r="D207" i="2" s="1"/>
  <c r="C217" i="2"/>
  <c r="D217" i="2" s="1"/>
  <c r="C223" i="2"/>
  <c r="D223" i="2" s="1"/>
  <c r="C233" i="2"/>
  <c r="D233" i="2" s="1"/>
  <c r="Y274" i="2"/>
  <c r="Z274" i="2" s="1"/>
  <c r="C313" i="2"/>
  <c r="D313" i="2" s="1"/>
  <c r="C311" i="2"/>
  <c r="D311" i="2" s="1"/>
  <c r="C309" i="2"/>
  <c r="D309" i="2" s="1"/>
  <c r="C307" i="2"/>
  <c r="D307" i="2" s="1"/>
  <c r="C305" i="2"/>
  <c r="D305" i="2" s="1"/>
  <c r="C303" i="2"/>
  <c r="D303" i="2" s="1"/>
  <c r="C301" i="2"/>
  <c r="D301" i="2" s="1"/>
  <c r="C299" i="2"/>
  <c r="D299" i="2" s="1"/>
  <c r="C297" i="2"/>
  <c r="D297" i="2" s="1"/>
  <c r="C295" i="2"/>
  <c r="D295" i="2" s="1"/>
  <c r="C293" i="2"/>
  <c r="D293" i="2" s="1"/>
  <c r="C291" i="2"/>
  <c r="D291" i="2" s="1"/>
  <c r="C308" i="2"/>
  <c r="D308" i="2" s="1"/>
  <c r="C298" i="2"/>
  <c r="D298" i="2" s="1"/>
  <c r="C310" i="2"/>
  <c r="D310" i="2" s="1"/>
  <c r="C300" i="2"/>
  <c r="D300" i="2" s="1"/>
  <c r="C304" i="2"/>
  <c r="D304" i="2" s="1"/>
  <c r="C292" i="2"/>
  <c r="D292" i="2" s="1"/>
  <c r="C306" i="2"/>
  <c r="D306" i="2" s="1"/>
  <c r="C302" i="2"/>
  <c r="D302" i="2" s="1"/>
  <c r="C294" i="2"/>
  <c r="D294" i="2" s="1"/>
  <c r="C289" i="2"/>
  <c r="D289" i="2" s="1"/>
  <c r="C287" i="2"/>
  <c r="D287" i="2" s="1"/>
  <c r="C285" i="2"/>
  <c r="D285" i="2" s="1"/>
  <c r="C283" i="2"/>
  <c r="D283" i="2" s="1"/>
  <c r="C281" i="2"/>
  <c r="D281" i="2" s="1"/>
  <c r="C279" i="2"/>
  <c r="D279" i="2" s="1"/>
  <c r="C296" i="2"/>
  <c r="D296" i="2" s="1"/>
  <c r="C286" i="2"/>
  <c r="D286" i="2" s="1"/>
  <c r="C277" i="2"/>
  <c r="D277" i="2" s="1"/>
  <c r="C275" i="2"/>
  <c r="D275" i="2" s="1"/>
  <c r="C273" i="2"/>
  <c r="D273" i="2" s="1"/>
  <c r="C271" i="2"/>
  <c r="D271" i="2" s="1"/>
  <c r="C269" i="2"/>
  <c r="D269" i="2" s="1"/>
  <c r="C267" i="2"/>
  <c r="D267" i="2" s="1"/>
  <c r="C265" i="2"/>
  <c r="D265" i="2" s="1"/>
  <c r="C263" i="2"/>
  <c r="D263" i="2" s="1"/>
  <c r="C261" i="2"/>
  <c r="D261" i="2" s="1"/>
  <c r="C259" i="2"/>
  <c r="D259" i="2" s="1"/>
  <c r="C257" i="2"/>
  <c r="D257" i="2" s="1"/>
  <c r="C255" i="2"/>
  <c r="D255" i="2" s="1"/>
  <c r="C253" i="2"/>
  <c r="D253" i="2" s="1"/>
  <c r="C251" i="2"/>
  <c r="D251" i="2" s="1"/>
  <c r="C249" i="2"/>
  <c r="D249" i="2" s="1"/>
  <c r="C247" i="2"/>
  <c r="D247" i="2" s="1"/>
  <c r="C288" i="2"/>
  <c r="D288" i="2" s="1"/>
  <c r="C284" i="2"/>
  <c r="D284" i="2" s="1"/>
  <c r="C266" i="2"/>
  <c r="D266" i="2" s="1"/>
  <c r="C258" i="2"/>
  <c r="D258" i="2" s="1"/>
  <c r="C250" i="2"/>
  <c r="D250" i="2" s="1"/>
  <c r="C290" i="2"/>
  <c r="D290" i="2" s="1"/>
  <c r="C280" i="2"/>
  <c r="D280" i="2" s="1"/>
  <c r="C268" i="2"/>
  <c r="D268" i="2" s="1"/>
  <c r="C260" i="2"/>
  <c r="D260" i="2" s="1"/>
  <c r="C252" i="2"/>
  <c r="D252" i="2" s="1"/>
  <c r="C244" i="2"/>
  <c r="D244" i="2" s="1"/>
  <c r="C242" i="2"/>
  <c r="D242" i="2" s="1"/>
  <c r="C240" i="2"/>
  <c r="D240" i="2" s="1"/>
  <c r="C238" i="2"/>
  <c r="D238" i="2" s="1"/>
  <c r="C236" i="2"/>
  <c r="D236" i="2" s="1"/>
  <c r="C234" i="2"/>
  <c r="D234" i="2" s="1"/>
  <c r="C282" i="2"/>
  <c r="D282" i="2" s="1"/>
  <c r="C276" i="2"/>
  <c r="D276" i="2" s="1"/>
  <c r="C272" i="2"/>
  <c r="D272" i="2" s="1"/>
  <c r="C262" i="2"/>
  <c r="D262" i="2" s="1"/>
  <c r="C256" i="2"/>
  <c r="D256" i="2" s="1"/>
  <c r="C246" i="2"/>
  <c r="D246" i="2" s="1"/>
  <c r="C245" i="2"/>
  <c r="D245" i="2" s="1"/>
  <c r="C237" i="2"/>
  <c r="D237" i="2" s="1"/>
  <c r="C239" i="2"/>
  <c r="D239" i="2" s="1"/>
  <c r="C232" i="2"/>
  <c r="D232" i="2" s="1"/>
  <c r="C230" i="2"/>
  <c r="D230" i="2" s="1"/>
  <c r="C228" i="2"/>
  <c r="D228" i="2" s="1"/>
  <c r="C226" i="2"/>
  <c r="D226" i="2" s="1"/>
  <c r="C224" i="2"/>
  <c r="D224" i="2" s="1"/>
  <c r="C222" i="2"/>
  <c r="D222" i="2" s="1"/>
  <c r="C220" i="2"/>
  <c r="D220" i="2" s="1"/>
  <c r="C218" i="2"/>
  <c r="D218" i="2" s="1"/>
  <c r="C216" i="2"/>
  <c r="D216" i="2" s="1"/>
  <c r="C214" i="2"/>
  <c r="D214" i="2" s="1"/>
  <c r="C212" i="2"/>
  <c r="D212" i="2" s="1"/>
  <c r="C210" i="2"/>
  <c r="D210" i="2" s="1"/>
  <c r="C208" i="2"/>
  <c r="D208" i="2" s="1"/>
  <c r="C206" i="2"/>
  <c r="D206" i="2" s="1"/>
  <c r="C204" i="2"/>
  <c r="D204" i="2" s="1"/>
  <c r="C202" i="2"/>
  <c r="D202" i="2" s="1"/>
  <c r="C200" i="2"/>
  <c r="D200" i="2" s="1"/>
  <c r="C198" i="2"/>
  <c r="D198" i="2" s="1"/>
  <c r="C196" i="2"/>
  <c r="D196" i="2" s="1"/>
  <c r="C194" i="2"/>
  <c r="D194" i="2" s="1"/>
  <c r="C192" i="2"/>
  <c r="D192" i="2" s="1"/>
  <c r="C190" i="2"/>
  <c r="D190" i="2" s="1"/>
  <c r="C188" i="2"/>
  <c r="D188" i="2" s="1"/>
  <c r="C186" i="2"/>
  <c r="D186" i="2" s="1"/>
  <c r="C184" i="2"/>
  <c r="D184" i="2" s="1"/>
  <c r="C182" i="2"/>
  <c r="D182" i="2" s="1"/>
  <c r="Y182" i="2" s="1"/>
  <c r="Z182" i="2" s="1"/>
  <c r="C180" i="2"/>
  <c r="D180" i="2" s="1"/>
  <c r="C178" i="2"/>
  <c r="D178" i="2" s="1"/>
  <c r="C176" i="2"/>
  <c r="D176" i="2" s="1"/>
  <c r="C174" i="2"/>
  <c r="D174" i="2" s="1"/>
  <c r="C254" i="2"/>
  <c r="D254" i="2" s="1"/>
  <c r="C243" i="2"/>
  <c r="D243" i="2" s="1"/>
  <c r="C227" i="2"/>
  <c r="D227" i="2" s="1"/>
  <c r="C219" i="2"/>
  <c r="D219" i="2" s="1"/>
  <c r="C211" i="2"/>
  <c r="D211" i="2" s="1"/>
  <c r="C203" i="2"/>
  <c r="D203" i="2" s="1"/>
  <c r="C195" i="2"/>
  <c r="D195" i="2" s="1"/>
  <c r="C193" i="2"/>
  <c r="D193" i="2" s="1"/>
  <c r="C185" i="2"/>
  <c r="D185" i="2" s="1"/>
  <c r="C177" i="2"/>
  <c r="D177" i="2" s="1"/>
  <c r="C264" i="2"/>
  <c r="D264" i="2" s="1"/>
  <c r="C229" i="2"/>
  <c r="D229" i="2" s="1"/>
  <c r="C221" i="2"/>
  <c r="D221" i="2" s="1"/>
  <c r="C213" i="2"/>
  <c r="D213" i="2" s="1"/>
  <c r="C205" i="2"/>
  <c r="D205" i="2" s="1"/>
  <c r="C197" i="2"/>
  <c r="D197" i="2" s="1"/>
  <c r="C187" i="2"/>
  <c r="D187" i="2" s="1"/>
  <c r="C179" i="2"/>
  <c r="D179" i="2" s="1"/>
  <c r="C173" i="2"/>
  <c r="D173" i="2" s="1"/>
  <c r="C171" i="2"/>
  <c r="D171" i="2" s="1"/>
  <c r="C118" i="2"/>
  <c r="D118" i="2" s="1"/>
  <c r="C120" i="2"/>
  <c r="D120" i="2" s="1"/>
  <c r="C126" i="2"/>
  <c r="D126" i="2" s="1"/>
  <c r="C130" i="2"/>
  <c r="D130" i="2" s="1"/>
  <c r="C134" i="2"/>
  <c r="D134" i="2" s="1"/>
  <c r="C199" i="2"/>
  <c r="D199" i="2" s="1"/>
  <c r="C215" i="2"/>
  <c r="D215" i="2" s="1"/>
  <c r="C235" i="2"/>
  <c r="D235" i="2" s="1"/>
  <c r="C278" i="2"/>
  <c r="D278" i="2" s="1"/>
  <c r="C143" i="2"/>
  <c r="D143" i="2" s="1"/>
  <c r="C149" i="2"/>
  <c r="D149" i="2" s="1"/>
  <c r="C153" i="2"/>
  <c r="D153" i="2" s="1"/>
  <c r="C155" i="2"/>
  <c r="D155" i="2" s="1"/>
  <c r="C163" i="2"/>
  <c r="D163" i="2" s="1"/>
  <c r="C165" i="2"/>
  <c r="D165" i="2" s="1"/>
  <c r="C172" i="2"/>
  <c r="D172" i="2" s="1"/>
  <c r="C183" i="2"/>
  <c r="D183" i="2" s="1"/>
  <c r="C189" i="2"/>
  <c r="D189" i="2" s="1"/>
  <c r="J13" i="2"/>
  <c r="C175" i="2"/>
  <c r="D175" i="2" s="1"/>
  <c r="C181" i="2"/>
  <c r="D181" i="2" s="1"/>
  <c r="C191" i="2"/>
  <c r="D191" i="2" s="1"/>
  <c r="C241" i="2"/>
  <c r="D241" i="2" s="1"/>
  <c r="C248" i="2"/>
  <c r="D248" i="2" s="1"/>
  <c r="X305" i="1"/>
  <c r="Y305" i="1" s="1"/>
  <c r="T305" i="1"/>
  <c r="T265" i="1"/>
  <c r="X293" i="1"/>
  <c r="Y293" i="1" s="1"/>
  <c r="X289" i="1"/>
  <c r="Y289" i="1" s="1"/>
  <c r="X272" i="1"/>
  <c r="Y272" i="1" s="1"/>
  <c r="X264" i="1"/>
  <c r="Y264" i="1" s="1"/>
  <c r="X261" i="1"/>
  <c r="Y261" i="1" s="1"/>
  <c r="T261" i="1"/>
  <c r="T272" i="1"/>
  <c r="X257" i="1"/>
  <c r="Y257" i="1" s="1"/>
  <c r="T257" i="1"/>
  <c r="T233" i="1"/>
  <c r="X233" i="1"/>
  <c r="Y233" i="1" s="1"/>
  <c r="T228" i="1"/>
  <c r="X228" i="1"/>
  <c r="Y228" i="1" s="1"/>
  <c r="T189" i="1"/>
  <c r="X189" i="1"/>
  <c r="Y189" i="1" s="1"/>
  <c r="X197" i="1"/>
  <c r="Y197" i="1" s="1"/>
  <c r="T197" i="1"/>
  <c r="T193" i="1"/>
  <c r="X193" i="1"/>
  <c r="Y193" i="1" s="1"/>
  <c r="T208" i="1"/>
  <c r="X208" i="1"/>
  <c r="Y208" i="1" s="1"/>
  <c r="T168" i="1"/>
  <c r="T188" i="1"/>
  <c r="X188" i="1"/>
  <c r="Y188" i="1" s="1"/>
  <c r="X156" i="1"/>
  <c r="Y156" i="1" s="1"/>
  <c r="T156" i="1"/>
  <c r="T161" i="1"/>
  <c r="E111" i="1"/>
  <c r="X111" i="1"/>
  <c r="Y111" i="1" s="1"/>
  <c r="T111" i="1"/>
  <c r="G85" i="1"/>
  <c r="F189" i="1" l="1"/>
  <c r="M189" i="1"/>
  <c r="E189" i="1"/>
  <c r="X151" i="1"/>
  <c r="Y151" i="1" s="1"/>
  <c r="AA151" i="1" s="1"/>
  <c r="N188" i="1"/>
  <c r="X273" i="1"/>
  <c r="Y273" i="1" s="1"/>
  <c r="E261" i="1"/>
  <c r="F292" i="1"/>
  <c r="X292" i="1"/>
  <c r="Y292" i="1" s="1"/>
  <c r="T204" i="1"/>
  <c r="N261" i="1"/>
  <c r="F280" i="1"/>
  <c r="M292" i="1"/>
  <c r="T185" i="1"/>
  <c r="T200" i="1"/>
  <c r="T280" i="1"/>
  <c r="X185" i="1"/>
  <c r="Y185" i="1" s="1"/>
  <c r="AA185" i="1" s="1"/>
  <c r="M280" i="1"/>
  <c r="E185" i="1"/>
  <c r="N185" i="1"/>
  <c r="O185" i="1" s="1"/>
  <c r="P185" i="1" s="1"/>
  <c r="X168" i="1"/>
  <c r="Y168" i="1" s="1"/>
  <c r="E188" i="1"/>
  <c r="M204" i="1"/>
  <c r="O204" i="1" s="1"/>
  <c r="P204" i="1" s="1"/>
  <c r="X204" i="1"/>
  <c r="Y204" i="1" s="1"/>
  <c r="AA204" i="1" s="1"/>
  <c r="X200" i="1"/>
  <c r="Y200" i="1" s="1"/>
  <c r="X280" i="1"/>
  <c r="Y280" i="1" s="1"/>
  <c r="T285" i="1"/>
  <c r="V285" i="1" s="1"/>
  <c r="X285" i="1"/>
  <c r="Y285" i="1" s="1"/>
  <c r="AA285" i="1" s="1"/>
  <c r="N268" i="1"/>
  <c r="N274" i="2"/>
  <c r="O274" i="2" s="1"/>
  <c r="X232" i="1"/>
  <c r="Y232" i="1" s="1"/>
  <c r="Z232" i="1" s="1"/>
  <c r="E257" i="1"/>
  <c r="N257" i="1"/>
  <c r="O257" i="1" s="1"/>
  <c r="P257" i="1" s="1"/>
  <c r="F257" i="1"/>
  <c r="E229" i="1"/>
  <c r="F273" i="1"/>
  <c r="E156" i="1"/>
  <c r="E200" i="1"/>
  <c r="N200" i="1"/>
  <c r="O200" i="1" s="1"/>
  <c r="P200" i="1" s="1"/>
  <c r="X165" i="1"/>
  <c r="Y165" i="1" s="1"/>
  <c r="Z165" i="1" s="1"/>
  <c r="X309" i="1"/>
  <c r="Y309" i="1" s="1"/>
  <c r="Z309" i="1" s="1"/>
  <c r="X308" i="1"/>
  <c r="Y308" i="1" s="1"/>
  <c r="Z308" i="1" s="1"/>
  <c r="F232" i="1"/>
  <c r="X145" i="1"/>
  <c r="Y145" i="1" s="1"/>
  <c r="Z145" i="1" s="1"/>
  <c r="X184" i="1"/>
  <c r="Y184" i="1" s="1"/>
  <c r="AA184" i="1" s="1"/>
  <c r="T245" i="1"/>
  <c r="U245" i="1" s="1"/>
  <c r="X157" i="1"/>
  <c r="Y157" i="1" s="1"/>
  <c r="Z157" i="1" s="1"/>
  <c r="X288" i="1"/>
  <c r="Y288" i="1" s="1"/>
  <c r="AA288" i="1" s="1"/>
  <c r="M297" i="1"/>
  <c r="O297" i="1" s="1"/>
  <c r="P297" i="1" s="1"/>
  <c r="N212" i="1"/>
  <c r="N168" i="1"/>
  <c r="E197" i="1"/>
  <c r="T184" i="1"/>
  <c r="V184" i="1" s="1"/>
  <c r="T309" i="1"/>
  <c r="U309" i="1" s="1"/>
  <c r="F288" i="1"/>
  <c r="G288" i="1" s="1"/>
  <c r="H288" i="1" s="1"/>
  <c r="E237" i="1"/>
  <c r="G237" i="1" s="1"/>
  <c r="T121" i="1"/>
  <c r="V121" i="1" s="1"/>
  <c r="T157" i="1"/>
  <c r="U157" i="1" s="1"/>
  <c r="T174" i="1"/>
  <c r="T217" i="1"/>
  <c r="U217" i="1" s="1"/>
  <c r="X237" i="1"/>
  <c r="Y237" i="1" s="1"/>
  <c r="Z237" i="1" s="1"/>
  <c r="X240" i="1"/>
  <c r="Y240" i="1" s="1"/>
  <c r="AA240" i="1" s="1"/>
  <c r="T240" i="1"/>
  <c r="V240" i="1" s="1"/>
  <c r="X277" i="1"/>
  <c r="Y277" i="1" s="1"/>
  <c r="AA277" i="1" s="1"/>
  <c r="T297" i="1"/>
  <c r="U297" i="1" s="1"/>
  <c r="N288" i="1"/>
  <c r="X212" i="1"/>
  <c r="Y212" i="1" s="1"/>
  <c r="T216" i="1"/>
  <c r="V216" i="1" s="1"/>
  <c r="T232" i="1"/>
  <c r="V232" i="1" s="1"/>
  <c r="X276" i="1"/>
  <c r="Y276" i="1" s="1"/>
  <c r="Z276" i="1" s="1"/>
  <c r="T277" i="1"/>
  <c r="V277" i="1" s="1"/>
  <c r="T308" i="1"/>
  <c r="V308" i="1" s="1"/>
  <c r="T138" i="1"/>
  <c r="V138" i="1" s="1"/>
  <c r="T172" i="1"/>
  <c r="U172" i="1" s="1"/>
  <c r="T165" i="1"/>
  <c r="T190" i="1"/>
  <c r="U190" i="1" s="1"/>
  <c r="X222" i="1"/>
  <c r="Y222" i="1" s="1"/>
  <c r="AA222" i="1" s="1"/>
  <c r="X249" i="1"/>
  <c r="Y249" i="1" s="1"/>
  <c r="Z249" i="1" s="1"/>
  <c r="X244" i="1"/>
  <c r="Y244" i="1" s="1"/>
  <c r="Z244" i="1" s="1"/>
  <c r="T244" i="1"/>
  <c r="V244" i="1" s="1"/>
  <c r="T276" i="1"/>
  <c r="V276" i="1" s="1"/>
  <c r="X217" i="1"/>
  <c r="Y217" i="1" s="1"/>
  <c r="AA217" i="1" s="1"/>
  <c r="M216" i="1"/>
  <c r="F212" i="1"/>
  <c r="G212" i="1" s="1"/>
  <c r="H212" i="1" s="1"/>
  <c r="F297" i="1"/>
  <c r="E309" i="1"/>
  <c r="X213" i="1"/>
  <c r="Y213" i="1" s="1"/>
  <c r="Z213" i="1" s="1"/>
  <c r="F244" i="1"/>
  <c r="M308" i="1"/>
  <c r="M245" i="1"/>
  <c r="M244" i="1"/>
  <c r="E308" i="1"/>
  <c r="G308" i="1" s="1"/>
  <c r="H308" i="1" s="1"/>
  <c r="M240" i="1"/>
  <c r="O240" i="1" s="1"/>
  <c r="P240" i="1" s="1"/>
  <c r="N157" i="1"/>
  <c r="O157" i="1" s="1"/>
  <c r="P157" i="1" s="1"/>
  <c r="X196" i="1"/>
  <c r="Y196" i="1" s="1"/>
  <c r="Z196" i="1" s="1"/>
  <c r="T281" i="1"/>
  <c r="V281" i="1" s="1"/>
  <c r="E256" i="1"/>
  <c r="X221" i="1"/>
  <c r="Y221" i="1" s="1"/>
  <c r="Z221" i="1" s="1"/>
  <c r="X216" i="1"/>
  <c r="Y216" i="1" s="1"/>
  <c r="T212" i="1"/>
  <c r="U212" i="1" s="1"/>
  <c r="X245" i="1"/>
  <c r="Y245" i="1" s="1"/>
  <c r="Z245" i="1" s="1"/>
  <c r="T237" i="1"/>
  <c r="V237" i="1" s="1"/>
  <c r="T249" i="1"/>
  <c r="U249" i="1" s="1"/>
  <c r="X297" i="1"/>
  <c r="Y297" i="1" s="1"/>
  <c r="Z297" i="1" s="1"/>
  <c r="F217" i="1"/>
  <c r="F249" i="1"/>
  <c r="E276" i="1"/>
  <c r="M232" i="1"/>
  <c r="O232" i="1" s="1"/>
  <c r="P232" i="1" s="1"/>
  <c r="F277" i="1"/>
  <c r="G277" i="1" s="1"/>
  <c r="N184" i="1"/>
  <c r="E245" i="1"/>
  <c r="G245" i="1" s="1"/>
  <c r="I245" i="1" s="1"/>
  <c r="M217" i="1"/>
  <c r="O217" i="1" s="1"/>
  <c r="P217" i="1" s="1"/>
  <c r="M249" i="1"/>
  <c r="O249" i="1" s="1"/>
  <c r="P249" i="1" s="1"/>
  <c r="N276" i="1"/>
  <c r="O276" i="1" s="1"/>
  <c r="P276" i="1" s="1"/>
  <c r="F216" i="1"/>
  <c r="F240" i="1"/>
  <c r="N277" i="1"/>
  <c r="E157" i="1"/>
  <c r="M237" i="1"/>
  <c r="X119" i="1"/>
  <c r="Y119" i="1" s="1"/>
  <c r="AA119" i="1" s="1"/>
  <c r="T213" i="1"/>
  <c r="V213" i="1" s="1"/>
  <c r="T241" i="1"/>
  <c r="V241" i="1" s="1"/>
  <c r="X281" i="1"/>
  <c r="Y281" i="1" s="1"/>
  <c r="F205" i="1"/>
  <c r="M236" i="1"/>
  <c r="T224" i="1"/>
  <c r="V224" i="1" s="1"/>
  <c r="X139" i="1"/>
  <c r="Y139" i="1" s="1"/>
  <c r="AA139" i="1" s="1"/>
  <c r="T147" i="1"/>
  <c r="U147" i="1" s="1"/>
  <c r="T176" i="1"/>
  <c r="U176" i="1" s="1"/>
  <c r="T205" i="1"/>
  <c r="V205" i="1" s="1"/>
  <c r="X241" i="1"/>
  <c r="Y241" i="1" s="1"/>
  <c r="T269" i="1"/>
  <c r="U269" i="1" s="1"/>
  <c r="X301" i="1"/>
  <c r="Y301" i="1" s="1"/>
  <c r="Z301" i="1" s="1"/>
  <c r="T288" i="1"/>
  <c r="U288" i="1" s="1"/>
  <c r="E217" i="1"/>
  <c r="E244" i="1"/>
  <c r="G244" i="1" s="1"/>
  <c r="E249" i="1"/>
  <c r="F276" i="1"/>
  <c r="N281" i="1"/>
  <c r="N308" i="1"/>
  <c r="E216" i="1"/>
  <c r="E232" i="1"/>
  <c r="E240" i="1"/>
  <c r="M277" i="1"/>
  <c r="M288" i="1"/>
  <c r="F157" i="1"/>
  <c r="F165" i="1"/>
  <c r="N237" i="1"/>
  <c r="N245" i="1"/>
  <c r="M212" i="1"/>
  <c r="E297" i="1"/>
  <c r="F309" i="1"/>
  <c r="X304" i="1"/>
  <c r="Y304" i="1" s="1"/>
  <c r="Z304" i="1" s="1"/>
  <c r="X201" i="1"/>
  <c r="Y201" i="1" s="1"/>
  <c r="AA201" i="1" s="1"/>
  <c r="M201" i="1"/>
  <c r="M165" i="1"/>
  <c r="O165" i="1" s="1"/>
  <c r="P165" i="1" s="1"/>
  <c r="N269" i="1"/>
  <c r="X176" i="1"/>
  <c r="Y176" i="1" s="1"/>
  <c r="Z176" i="1" s="1"/>
  <c r="T221" i="1"/>
  <c r="V221" i="1" s="1"/>
  <c r="T300" i="1"/>
  <c r="V300" i="1" s="1"/>
  <c r="T256" i="1"/>
  <c r="U256" i="1" s="1"/>
  <c r="N164" i="1"/>
  <c r="M209" i="1"/>
  <c r="N300" i="1"/>
  <c r="E296" i="1"/>
  <c r="F213" i="1"/>
  <c r="N301" i="1"/>
  <c r="M241" i="1"/>
  <c r="E304" i="1"/>
  <c r="F221" i="1"/>
  <c r="N196" i="1"/>
  <c r="E224" i="1"/>
  <c r="M176" i="1"/>
  <c r="T201" i="1"/>
  <c r="U201" i="1" s="1"/>
  <c r="T209" i="1"/>
  <c r="V209" i="1" s="1"/>
  <c r="T196" i="1"/>
  <c r="U196" i="1" s="1"/>
  <c r="X236" i="1"/>
  <c r="Y236" i="1" s="1"/>
  <c r="AA236" i="1" s="1"/>
  <c r="T236" i="1"/>
  <c r="U236" i="1" s="1"/>
  <c r="X268" i="1"/>
  <c r="Y268" i="1" s="1"/>
  <c r="X269" i="1"/>
  <c r="Y269" i="1" s="1"/>
  <c r="AA269" i="1" s="1"/>
  <c r="X296" i="1"/>
  <c r="Y296" i="1" s="1"/>
  <c r="AA296" i="1" s="1"/>
  <c r="X300" i="1"/>
  <c r="Y300" i="1" s="1"/>
  <c r="AA300" i="1" s="1"/>
  <c r="X164" i="1"/>
  <c r="Y164" i="1" s="1"/>
  <c r="Z164" i="1" s="1"/>
  <c r="X256" i="1"/>
  <c r="Y256" i="1" s="1"/>
  <c r="Z256" i="1" s="1"/>
  <c r="X205" i="1"/>
  <c r="Y205" i="1" s="1"/>
  <c r="AA205" i="1" s="1"/>
  <c r="X224" i="1"/>
  <c r="Y224" i="1" s="1"/>
  <c r="Z224" i="1" s="1"/>
  <c r="F164" i="1"/>
  <c r="G164" i="1" s="1"/>
  <c r="E201" i="1"/>
  <c r="G201" i="1" s="1"/>
  <c r="I201" i="1" s="1"/>
  <c r="E209" i="1"/>
  <c r="G209" i="1" s="1"/>
  <c r="H209" i="1" s="1"/>
  <c r="F281" i="1"/>
  <c r="G281" i="1" s="1"/>
  <c r="H281" i="1" s="1"/>
  <c r="F300" i="1"/>
  <c r="G300" i="1" s="1"/>
  <c r="H300" i="1" s="1"/>
  <c r="N224" i="1"/>
  <c r="O224" i="1" s="1"/>
  <c r="P224" i="1" s="1"/>
  <c r="N256" i="1"/>
  <c r="O256" i="1" s="1"/>
  <c r="P256" i="1" s="1"/>
  <c r="N296" i="1"/>
  <c r="O296" i="1" s="1"/>
  <c r="P296" i="1" s="1"/>
  <c r="N304" i="1"/>
  <c r="O304" i="1" s="1"/>
  <c r="P304" i="1" s="1"/>
  <c r="F168" i="1"/>
  <c r="G168" i="1" s="1"/>
  <c r="H168" i="1" s="1"/>
  <c r="E176" i="1"/>
  <c r="G176" i="1" s="1"/>
  <c r="H176" i="1" s="1"/>
  <c r="N197" i="1"/>
  <c r="O197" i="1" s="1"/>
  <c r="P197" i="1" s="1"/>
  <c r="M205" i="1"/>
  <c r="O205" i="1" s="1"/>
  <c r="P205" i="1" s="1"/>
  <c r="M213" i="1"/>
  <c r="O213" i="1" s="1"/>
  <c r="P213" i="1" s="1"/>
  <c r="M221" i="1"/>
  <c r="O221" i="1" s="1"/>
  <c r="P221" i="1" s="1"/>
  <c r="F269" i="1"/>
  <c r="F301" i="1"/>
  <c r="G301" i="1" s="1"/>
  <c r="H301" i="1" s="1"/>
  <c r="F196" i="1"/>
  <c r="G196" i="1" s="1"/>
  <c r="F204" i="1"/>
  <c r="E236" i="1"/>
  <c r="G236" i="1" s="1"/>
  <c r="H236" i="1" s="1"/>
  <c r="E241" i="1"/>
  <c r="G241" i="1" s="1"/>
  <c r="H241" i="1" s="1"/>
  <c r="F268" i="1"/>
  <c r="G268" i="1" s="1"/>
  <c r="I268" i="1" s="1"/>
  <c r="T268" i="1"/>
  <c r="U268" i="1" s="1"/>
  <c r="T301" i="1"/>
  <c r="V301" i="1" s="1"/>
  <c r="T304" i="1"/>
  <c r="T164" i="1"/>
  <c r="U164" i="1" s="1"/>
  <c r="T296" i="1"/>
  <c r="U296" i="1" s="1"/>
  <c r="X209" i="1"/>
  <c r="Y209" i="1" s="1"/>
  <c r="M164" i="1"/>
  <c r="N201" i="1"/>
  <c r="N209" i="1"/>
  <c r="M281" i="1"/>
  <c r="M300" i="1"/>
  <c r="F224" i="1"/>
  <c r="F256" i="1"/>
  <c r="F296" i="1"/>
  <c r="F304" i="1"/>
  <c r="N176" i="1"/>
  <c r="E205" i="1"/>
  <c r="E213" i="1"/>
  <c r="E221" i="1"/>
  <c r="M269" i="1"/>
  <c r="M301" i="1"/>
  <c r="M196" i="1"/>
  <c r="N236" i="1"/>
  <c r="N241" i="1"/>
  <c r="M268" i="1"/>
  <c r="O268" i="1" s="1"/>
  <c r="P268" i="1" s="1"/>
  <c r="M248" i="1"/>
  <c r="N229" i="1"/>
  <c r="O229" i="1" s="1"/>
  <c r="P229" i="1" s="1"/>
  <c r="M273" i="1"/>
  <c r="O273" i="1" s="1"/>
  <c r="P273" i="1" s="1"/>
  <c r="X302" i="1"/>
  <c r="Y302" i="1" s="1"/>
  <c r="AA302" i="1" s="1"/>
  <c r="T220" i="1"/>
  <c r="V220" i="1" s="1"/>
  <c r="X253" i="1"/>
  <c r="Y253" i="1" s="1"/>
  <c r="Z253" i="1" s="1"/>
  <c r="T229" i="1"/>
  <c r="V229" i="1" s="1"/>
  <c r="X265" i="1"/>
  <c r="Y265" i="1" s="1"/>
  <c r="AA265" i="1" s="1"/>
  <c r="F156" i="1"/>
  <c r="F185" i="1"/>
  <c r="G185" i="1" s="1"/>
  <c r="F188" i="1"/>
  <c r="G188" i="1" s="1"/>
  <c r="H188" i="1" s="1"/>
  <c r="F193" i="1"/>
  <c r="G193" i="1" s="1"/>
  <c r="I193" i="1" s="1"/>
  <c r="F228" i="1"/>
  <c r="G228" i="1" s="1"/>
  <c r="I228" i="1" s="1"/>
  <c r="F233" i="1"/>
  <c r="G233" i="1" s="1"/>
  <c r="H233" i="1" s="1"/>
  <c r="F265" i="1"/>
  <c r="G265" i="1" s="1"/>
  <c r="H265" i="1" s="1"/>
  <c r="M208" i="1"/>
  <c r="O208" i="1" s="1"/>
  <c r="P208" i="1" s="1"/>
  <c r="F261" i="1"/>
  <c r="F272" i="1"/>
  <c r="G272" i="1" s="1"/>
  <c r="I272" i="1" s="1"/>
  <c r="M168" i="1"/>
  <c r="O168" i="1" s="1"/>
  <c r="P168" i="1" s="1"/>
  <c r="F197" i="1"/>
  <c r="F200" i="1"/>
  <c r="F229" i="1"/>
  <c r="E253" i="1"/>
  <c r="E280" i="1"/>
  <c r="E293" i="1"/>
  <c r="G293" i="1" s="1"/>
  <c r="I293" i="1" s="1"/>
  <c r="E204" i="1"/>
  <c r="E260" i="1"/>
  <c r="G260" i="1" s="1"/>
  <c r="E273" i="1"/>
  <c r="E292" i="1"/>
  <c r="E305" i="1"/>
  <c r="G305" i="1" s="1"/>
  <c r="H305" i="1" s="1"/>
  <c r="T155" i="1"/>
  <c r="V155" i="1" s="1"/>
  <c r="T248" i="1"/>
  <c r="V248" i="1" s="1"/>
  <c r="T264" i="1"/>
  <c r="V264" i="1" s="1"/>
  <c r="G111" i="1"/>
  <c r="I111" i="1" s="1"/>
  <c r="T158" i="1"/>
  <c r="V158" i="1" s="1"/>
  <c r="X180" i="1"/>
  <c r="Y180" i="1" s="1"/>
  <c r="AA180" i="1" s="1"/>
  <c r="T171" i="1"/>
  <c r="V171" i="1" s="1"/>
  <c r="G87" i="1"/>
  <c r="G9" i="1" s="1"/>
  <c r="T159" i="1"/>
  <c r="U159" i="1" s="1"/>
  <c r="X160" i="1"/>
  <c r="Y160" i="1" s="1"/>
  <c r="AA160" i="1" s="1"/>
  <c r="T181" i="1"/>
  <c r="U181" i="1" s="1"/>
  <c r="T173" i="1"/>
  <c r="X220" i="1"/>
  <c r="Y220" i="1" s="1"/>
  <c r="Z220" i="1" s="1"/>
  <c r="X248" i="1"/>
  <c r="Y248" i="1" s="1"/>
  <c r="AA248" i="1" s="1"/>
  <c r="T273" i="1"/>
  <c r="V273" i="1" s="1"/>
  <c r="T293" i="1"/>
  <c r="U293" i="1" s="1"/>
  <c r="X260" i="1"/>
  <c r="Y260" i="1" s="1"/>
  <c r="Z260" i="1" s="1"/>
  <c r="X229" i="1"/>
  <c r="Y229" i="1" s="1"/>
  <c r="Z229" i="1" s="1"/>
  <c r="T292" i="1"/>
  <c r="U292" i="1" s="1"/>
  <c r="N264" i="1"/>
  <c r="X143" i="1"/>
  <c r="Y143" i="1" s="1"/>
  <c r="Z143" i="1" s="1"/>
  <c r="X252" i="1"/>
  <c r="Y252" i="1" s="1"/>
  <c r="Z252" i="1" s="1"/>
  <c r="E161" i="1"/>
  <c r="E248" i="1"/>
  <c r="G248" i="1" s="1"/>
  <c r="F264" i="1"/>
  <c r="G264" i="1" s="1"/>
  <c r="H264" i="1" s="1"/>
  <c r="E285" i="1"/>
  <c r="X113" i="1"/>
  <c r="Y113" i="1" s="1"/>
  <c r="Z113" i="1" s="1"/>
  <c r="T225" i="1"/>
  <c r="U225" i="1" s="1"/>
  <c r="E169" i="1"/>
  <c r="N248" i="1"/>
  <c r="F173" i="1"/>
  <c r="M264" i="1"/>
  <c r="F252" i="1"/>
  <c r="E177" i="1"/>
  <c r="F284" i="1"/>
  <c r="M175" i="2"/>
  <c r="L175" i="2"/>
  <c r="M153" i="2"/>
  <c r="L153" i="2"/>
  <c r="M130" i="2"/>
  <c r="L130" i="2"/>
  <c r="L213" i="2"/>
  <c r="M213" i="2"/>
  <c r="M243" i="2"/>
  <c r="L243" i="2"/>
  <c r="M194" i="2"/>
  <c r="L194" i="2"/>
  <c r="M226" i="2"/>
  <c r="L226" i="2"/>
  <c r="M282" i="2"/>
  <c r="L282" i="2"/>
  <c r="M250" i="2"/>
  <c r="L250" i="2"/>
  <c r="M253" i="2"/>
  <c r="L253" i="2"/>
  <c r="L277" i="2"/>
  <c r="M277" i="2"/>
  <c r="L289" i="2"/>
  <c r="M289" i="2"/>
  <c r="M298" i="2"/>
  <c r="L298" i="2"/>
  <c r="M303" i="2"/>
  <c r="L303" i="2"/>
  <c r="M217" i="2"/>
  <c r="L217" i="2"/>
  <c r="M154" i="2"/>
  <c r="L154" i="2"/>
  <c r="L133" i="2"/>
  <c r="M133" i="2"/>
  <c r="M113" i="2"/>
  <c r="L113" i="2"/>
  <c r="M147" i="2"/>
  <c r="L147" i="2"/>
  <c r="L128" i="2"/>
  <c r="M128" i="2"/>
  <c r="L149" i="2"/>
  <c r="M149" i="2"/>
  <c r="M126" i="2"/>
  <c r="L126" i="2"/>
  <c r="Y113" i="2"/>
  <c r="Z113" i="2" s="1"/>
  <c r="AB113" i="2" s="1"/>
  <c r="M221" i="2"/>
  <c r="L221" i="2"/>
  <c r="M185" i="2"/>
  <c r="L185" i="2"/>
  <c r="M211" i="2"/>
  <c r="L211" i="2"/>
  <c r="M254" i="2"/>
  <c r="L254" i="2"/>
  <c r="L180" i="2"/>
  <c r="M180" i="2"/>
  <c r="L188" i="2"/>
  <c r="M188" i="2"/>
  <c r="L196" i="2"/>
  <c r="M196" i="2"/>
  <c r="L204" i="2"/>
  <c r="M204" i="2"/>
  <c r="L212" i="2"/>
  <c r="M212" i="2"/>
  <c r="L220" i="2"/>
  <c r="M220" i="2"/>
  <c r="L228" i="2"/>
  <c r="M228" i="2"/>
  <c r="M237" i="2"/>
  <c r="L237" i="2"/>
  <c r="L262" i="2"/>
  <c r="M262" i="2"/>
  <c r="M234" i="2"/>
  <c r="L234" i="2"/>
  <c r="M242" i="2"/>
  <c r="L242" i="2"/>
  <c r="M268" i="2"/>
  <c r="L268" i="2"/>
  <c r="M258" i="2"/>
  <c r="L258" i="2"/>
  <c r="M247" i="2"/>
  <c r="L247" i="2"/>
  <c r="M255" i="2"/>
  <c r="L255" i="2"/>
  <c r="M263" i="2"/>
  <c r="L263" i="2"/>
  <c r="M271" i="2"/>
  <c r="L271" i="2"/>
  <c r="M286" i="2"/>
  <c r="L286" i="2"/>
  <c r="M283" i="2"/>
  <c r="L283" i="2"/>
  <c r="M294" i="2"/>
  <c r="L294" i="2"/>
  <c r="M304" i="2"/>
  <c r="L304" i="2"/>
  <c r="M308" i="2"/>
  <c r="L308" i="2"/>
  <c r="M297" i="2"/>
  <c r="L297" i="2"/>
  <c r="M305" i="2"/>
  <c r="L305" i="2"/>
  <c r="M313" i="2"/>
  <c r="L313" i="2"/>
  <c r="M207" i="2"/>
  <c r="L207" i="2"/>
  <c r="L160" i="2"/>
  <c r="M160" i="2"/>
  <c r="M152" i="2"/>
  <c r="L152" i="2"/>
  <c r="M146" i="2"/>
  <c r="L146" i="2"/>
  <c r="M125" i="2"/>
  <c r="L125" i="2"/>
  <c r="M117" i="2"/>
  <c r="L117" i="2"/>
  <c r="L312" i="2"/>
  <c r="M312" i="2"/>
  <c r="M159" i="2"/>
  <c r="L159" i="2"/>
  <c r="L145" i="2"/>
  <c r="M145" i="2"/>
  <c r="M135" i="2"/>
  <c r="L135" i="2"/>
  <c r="L225" i="2"/>
  <c r="M225" i="2"/>
  <c r="L124" i="2"/>
  <c r="M124" i="2"/>
  <c r="L241" i="2"/>
  <c r="M241" i="2"/>
  <c r="L172" i="2"/>
  <c r="M172" i="2"/>
  <c r="M143" i="2"/>
  <c r="L143" i="2"/>
  <c r="M235" i="2"/>
  <c r="L235" i="2"/>
  <c r="M179" i="2"/>
  <c r="L179" i="2"/>
  <c r="M203" i="2"/>
  <c r="L203" i="2"/>
  <c r="M186" i="2"/>
  <c r="L186" i="2"/>
  <c r="M210" i="2"/>
  <c r="L210" i="2"/>
  <c r="M239" i="2"/>
  <c r="L239" i="2"/>
  <c r="L240" i="2"/>
  <c r="M240" i="2"/>
  <c r="M288" i="2"/>
  <c r="L288" i="2"/>
  <c r="L261" i="2"/>
  <c r="M261" i="2"/>
  <c r="M269" i="2"/>
  <c r="L269" i="2"/>
  <c r="M281" i="2"/>
  <c r="L281" i="2"/>
  <c r="M292" i="2"/>
  <c r="L292" i="2"/>
  <c r="M295" i="2"/>
  <c r="L295" i="2"/>
  <c r="M311" i="2"/>
  <c r="L311" i="2"/>
  <c r="M168" i="2"/>
  <c r="L168" i="2"/>
  <c r="L140" i="2"/>
  <c r="M140" i="2"/>
  <c r="M119" i="2"/>
  <c r="L119" i="2"/>
  <c r="L161" i="2"/>
  <c r="M161" i="2"/>
  <c r="M137" i="2"/>
  <c r="L137" i="2"/>
  <c r="M114" i="2"/>
  <c r="L114" i="2"/>
  <c r="M191" i="2"/>
  <c r="L191" i="2"/>
  <c r="L165" i="2"/>
  <c r="M165" i="2"/>
  <c r="Y140" i="2"/>
  <c r="Z140" i="2" s="1"/>
  <c r="AA140" i="2" s="1"/>
  <c r="M215" i="2"/>
  <c r="L215" i="2"/>
  <c r="M187" i="2"/>
  <c r="L187" i="2"/>
  <c r="M189" i="2"/>
  <c r="L189" i="2"/>
  <c r="M163" i="2"/>
  <c r="L163" i="2"/>
  <c r="F113" i="2"/>
  <c r="M199" i="2"/>
  <c r="L199" i="2"/>
  <c r="M120" i="2"/>
  <c r="L120" i="2"/>
  <c r="M171" i="2"/>
  <c r="L171" i="2"/>
  <c r="L197" i="2"/>
  <c r="M197" i="2"/>
  <c r="L229" i="2"/>
  <c r="M229" i="2"/>
  <c r="L193" i="2"/>
  <c r="M193" i="2"/>
  <c r="M219" i="2"/>
  <c r="L219" i="2"/>
  <c r="M174" i="2"/>
  <c r="L174" i="2"/>
  <c r="L182" i="2"/>
  <c r="M182" i="2"/>
  <c r="M190" i="2"/>
  <c r="L190" i="2"/>
  <c r="L198" i="2"/>
  <c r="M198" i="2"/>
  <c r="M206" i="2"/>
  <c r="L206" i="2"/>
  <c r="L214" i="2"/>
  <c r="M214" i="2"/>
  <c r="M222" i="2"/>
  <c r="L222" i="2"/>
  <c r="L230" i="2"/>
  <c r="M230" i="2"/>
  <c r="L245" i="2"/>
  <c r="M245" i="2"/>
  <c r="M272" i="2"/>
  <c r="L272" i="2"/>
  <c r="L236" i="2"/>
  <c r="M236" i="2"/>
  <c r="L244" i="2"/>
  <c r="M244" i="2"/>
  <c r="M280" i="2"/>
  <c r="L280" i="2"/>
  <c r="M266" i="2"/>
  <c r="L266" i="2"/>
  <c r="M249" i="2"/>
  <c r="L249" i="2"/>
  <c r="L257" i="2"/>
  <c r="M257" i="2"/>
  <c r="M265" i="2"/>
  <c r="L265" i="2"/>
  <c r="L273" i="2"/>
  <c r="M273" i="2"/>
  <c r="M296" i="2"/>
  <c r="L296" i="2"/>
  <c r="M285" i="2"/>
  <c r="L285" i="2"/>
  <c r="M302" i="2"/>
  <c r="L302" i="2"/>
  <c r="M300" i="2"/>
  <c r="L300" i="2"/>
  <c r="M291" i="2"/>
  <c r="L291" i="2"/>
  <c r="M299" i="2"/>
  <c r="L299" i="2"/>
  <c r="M307" i="2"/>
  <c r="L307" i="2"/>
  <c r="M233" i="2"/>
  <c r="L233" i="2"/>
  <c r="M201" i="2"/>
  <c r="L201" i="2"/>
  <c r="L166" i="2"/>
  <c r="M166" i="2"/>
  <c r="M158" i="2"/>
  <c r="L158" i="2"/>
  <c r="L144" i="2"/>
  <c r="M144" i="2"/>
  <c r="M138" i="2"/>
  <c r="L138" i="2"/>
  <c r="M131" i="2"/>
  <c r="L131" i="2"/>
  <c r="M123" i="2"/>
  <c r="L123" i="2"/>
  <c r="M169" i="2"/>
  <c r="L169" i="2"/>
  <c r="M157" i="2"/>
  <c r="L157" i="2"/>
  <c r="M141" i="2"/>
  <c r="L141" i="2"/>
  <c r="L209" i="2"/>
  <c r="M209" i="2"/>
  <c r="M122" i="2"/>
  <c r="L122" i="2"/>
  <c r="L177" i="2"/>
  <c r="M177" i="2"/>
  <c r="M178" i="2"/>
  <c r="L178" i="2"/>
  <c r="M202" i="2"/>
  <c r="L202" i="2"/>
  <c r="M218" i="2"/>
  <c r="L218" i="2"/>
  <c r="L256" i="2"/>
  <c r="M256" i="2"/>
  <c r="L260" i="2"/>
  <c r="M260" i="2"/>
  <c r="M162" i="2"/>
  <c r="L162" i="2"/>
  <c r="L148" i="2"/>
  <c r="M148" i="2"/>
  <c r="M127" i="2"/>
  <c r="L127" i="2"/>
  <c r="M231" i="2"/>
  <c r="L231" i="2"/>
  <c r="M248" i="2"/>
  <c r="L248" i="2"/>
  <c r="L181" i="2"/>
  <c r="M181" i="2"/>
  <c r="M183" i="2"/>
  <c r="L183" i="2"/>
  <c r="M155" i="2"/>
  <c r="L155" i="2"/>
  <c r="L278" i="2"/>
  <c r="M278" i="2"/>
  <c r="L134" i="2"/>
  <c r="M134" i="2"/>
  <c r="L118" i="2"/>
  <c r="M118" i="2"/>
  <c r="M173" i="2"/>
  <c r="L173" i="2"/>
  <c r="M205" i="2"/>
  <c r="L205" i="2"/>
  <c r="M264" i="2"/>
  <c r="L264" i="2"/>
  <c r="M195" i="2"/>
  <c r="L195" i="2"/>
  <c r="M227" i="2"/>
  <c r="L227" i="2"/>
  <c r="L176" i="2"/>
  <c r="M176" i="2"/>
  <c r="M184" i="2"/>
  <c r="L184" i="2"/>
  <c r="L192" i="2"/>
  <c r="M192" i="2"/>
  <c r="M200" i="2"/>
  <c r="L200" i="2"/>
  <c r="L208" i="2"/>
  <c r="M208" i="2"/>
  <c r="M216" i="2"/>
  <c r="L216" i="2"/>
  <c r="L224" i="2"/>
  <c r="M224" i="2"/>
  <c r="M232" i="2"/>
  <c r="L232" i="2"/>
  <c r="L246" i="2"/>
  <c r="M246" i="2"/>
  <c r="M276" i="2"/>
  <c r="L276" i="2"/>
  <c r="M238" i="2"/>
  <c r="L238" i="2"/>
  <c r="L252" i="2"/>
  <c r="M252" i="2"/>
  <c r="M290" i="2"/>
  <c r="L290" i="2"/>
  <c r="M284" i="2"/>
  <c r="L284" i="2"/>
  <c r="M251" i="2"/>
  <c r="L251" i="2"/>
  <c r="M259" i="2"/>
  <c r="L259" i="2"/>
  <c r="M267" i="2"/>
  <c r="L267" i="2"/>
  <c r="M275" i="2"/>
  <c r="L275" i="2"/>
  <c r="M279" i="2"/>
  <c r="L279" i="2"/>
  <c r="M287" i="2"/>
  <c r="L287" i="2"/>
  <c r="M306" i="2"/>
  <c r="L306" i="2"/>
  <c r="M310" i="2"/>
  <c r="L310" i="2"/>
  <c r="M293" i="2"/>
  <c r="L293" i="2"/>
  <c r="M301" i="2"/>
  <c r="L301" i="2"/>
  <c r="M309" i="2"/>
  <c r="L309" i="2"/>
  <c r="M223" i="2"/>
  <c r="L223" i="2"/>
  <c r="M170" i="2"/>
  <c r="L170" i="2"/>
  <c r="L164" i="2"/>
  <c r="M164" i="2"/>
  <c r="L156" i="2"/>
  <c r="M156" i="2"/>
  <c r="L150" i="2"/>
  <c r="M150" i="2"/>
  <c r="M142" i="2"/>
  <c r="L142" i="2"/>
  <c r="M136" i="2"/>
  <c r="L136" i="2"/>
  <c r="L129" i="2"/>
  <c r="M129" i="2"/>
  <c r="M121" i="2"/>
  <c r="L121" i="2"/>
  <c r="M115" i="2"/>
  <c r="L115" i="2"/>
  <c r="M167" i="2"/>
  <c r="L167" i="2"/>
  <c r="M151" i="2"/>
  <c r="L151" i="2"/>
  <c r="M139" i="2"/>
  <c r="L139" i="2"/>
  <c r="M270" i="2"/>
  <c r="L270" i="2"/>
  <c r="L132" i="2"/>
  <c r="M132" i="2"/>
  <c r="L116" i="2"/>
  <c r="M116" i="2"/>
  <c r="Y169" i="2"/>
  <c r="Z169" i="2" s="1"/>
  <c r="U113" i="2"/>
  <c r="G274" i="2"/>
  <c r="H274" i="2" s="1"/>
  <c r="U157" i="2"/>
  <c r="E157" i="2"/>
  <c r="F157" i="2"/>
  <c r="U141" i="2"/>
  <c r="E141" i="2"/>
  <c r="F141" i="2"/>
  <c r="U122" i="2"/>
  <c r="E122" i="2"/>
  <c r="F122" i="2"/>
  <c r="U189" i="2"/>
  <c r="E189" i="2"/>
  <c r="F189" i="2"/>
  <c r="U163" i="2"/>
  <c r="E163" i="2"/>
  <c r="F163" i="2"/>
  <c r="U149" i="2"/>
  <c r="E149" i="2"/>
  <c r="F149" i="2"/>
  <c r="U215" i="2"/>
  <c r="E215" i="2"/>
  <c r="F215" i="2"/>
  <c r="U126" i="2"/>
  <c r="E126" i="2"/>
  <c r="F126" i="2"/>
  <c r="U187" i="2"/>
  <c r="E187" i="2"/>
  <c r="F187" i="2"/>
  <c r="U221" i="2"/>
  <c r="E221" i="2"/>
  <c r="F221" i="2"/>
  <c r="U185" i="2"/>
  <c r="E185" i="2"/>
  <c r="F185" i="2"/>
  <c r="U211" i="2"/>
  <c r="E211" i="2"/>
  <c r="F211" i="2"/>
  <c r="U254" i="2"/>
  <c r="E254" i="2"/>
  <c r="F254" i="2"/>
  <c r="U180" i="2"/>
  <c r="E180" i="2"/>
  <c r="F180" i="2"/>
  <c r="U188" i="2"/>
  <c r="E188" i="2"/>
  <c r="F188" i="2"/>
  <c r="U196" i="2"/>
  <c r="E196" i="2"/>
  <c r="F196" i="2"/>
  <c r="U204" i="2"/>
  <c r="E204" i="2"/>
  <c r="F204" i="2"/>
  <c r="U212" i="2"/>
  <c r="E212" i="2"/>
  <c r="F212" i="2"/>
  <c r="U220" i="2"/>
  <c r="E220" i="2"/>
  <c r="F220" i="2"/>
  <c r="U228" i="2"/>
  <c r="E228" i="2"/>
  <c r="F228" i="2"/>
  <c r="U237" i="2"/>
  <c r="E237" i="2"/>
  <c r="F237" i="2"/>
  <c r="U262" i="2"/>
  <c r="E262" i="2"/>
  <c r="F262" i="2"/>
  <c r="U234" i="2"/>
  <c r="E234" i="2"/>
  <c r="F234" i="2"/>
  <c r="U242" i="2"/>
  <c r="E242" i="2"/>
  <c r="F242" i="2"/>
  <c r="U268" i="2"/>
  <c r="E268" i="2"/>
  <c r="F268" i="2"/>
  <c r="U258" i="2"/>
  <c r="E258" i="2"/>
  <c r="F258" i="2"/>
  <c r="U247" i="2"/>
  <c r="E247" i="2"/>
  <c r="F247" i="2"/>
  <c r="U255" i="2"/>
  <c r="E255" i="2"/>
  <c r="F255" i="2"/>
  <c r="U263" i="2"/>
  <c r="E263" i="2"/>
  <c r="F263" i="2"/>
  <c r="U271" i="2"/>
  <c r="E271" i="2"/>
  <c r="F271" i="2"/>
  <c r="U286" i="2"/>
  <c r="E286" i="2"/>
  <c r="F286" i="2"/>
  <c r="U283" i="2"/>
  <c r="E283" i="2"/>
  <c r="F283" i="2"/>
  <c r="U294" i="2"/>
  <c r="E294" i="2"/>
  <c r="F294" i="2"/>
  <c r="U304" i="2"/>
  <c r="E304" i="2"/>
  <c r="F304" i="2"/>
  <c r="U308" i="2"/>
  <c r="E308" i="2"/>
  <c r="F308" i="2"/>
  <c r="U297" i="2"/>
  <c r="E297" i="2"/>
  <c r="F297" i="2"/>
  <c r="U305" i="2"/>
  <c r="E305" i="2"/>
  <c r="F305" i="2"/>
  <c r="U313" i="2"/>
  <c r="E313" i="2"/>
  <c r="F313" i="2"/>
  <c r="U207" i="2"/>
  <c r="E207" i="2"/>
  <c r="F207" i="2"/>
  <c r="U168" i="2"/>
  <c r="E168" i="2"/>
  <c r="F168" i="2"/>
  <c r="U162" i="2"/>
  <c r="E162" i="2"/>
  <c r="F162" i="2"/>
  <c r="U154" i="2"/>
  <c r="E154" i="2"/>
  <c r="F154" i="2"/>
  <c r="U148" i="2"/>
  <c r="E148" i="2"/>
  <c r="F148" i="2"/>
  <c r="Y141" i="2"/>
  <c r="Z141" i="2" s="1"/>
  <c r="AA141" i="2" s="1"/>
  <c r="U136" i="2"/>
  <c r="E136" i="2"/>
  <c r="F136" i="2"/>
  <c r="U129" i="2"/>
  <c r="E129" i="2"/>
  <c r="F129" i="2"/>
  <c r="U121" i="2"/>
  <c r="E121" i="2"/>
  <c r="F121" i="2"/>
  <c r="U115" i="2"/>
  <c r="E115" i="2"/>
  <c r="F115" i="2"/>
  <c r="U167" i="2"/>
  <c r="E167" i="2"/>
  <c r="F167" i="2"/>
  <c r="U151" i="2"/>
  <c r="E151" i="2"/>
  <c r="F151" i="2"/>
  <c r="U139" i="2"/>
  <c r="E139" i="2"/>
  <c r="F139" i="2"/>
  <c r="U270" i="2"/>
  <c r="E270" i="2"/>
  <c r="F270" i="2"/>
  <c r="U132" i="2"/>
  <c r="E132" i="2"/>
  <c r="F132" i="2"/>
  <c r="U116" i="2"/>
  <c r="E116" i="2"/>
  <c r="F116" i="2"/>
  <c r="U165" i="2"/>
  <c r="E165" i="2"/>
  <c r="F165" i="2"/>
  <c r="U143" i="2"/>
  <c r="E143" i="2"/>
  <c r="F143" i="2"/>
  <c r="U130" i="2"/>
  <c r="E130" i="2"/>
  <c r="F130" i="2"/>
  <c r="U213" i="2"/>
  <c r="E213" i="2"/>
  <c r="F213" i="2"/>
  <c r="U203" i="2"/>
  <c r="E203" i="2"/>
  <c r="F203" i="2"/>
  <c r="U178" i="2"/>
  <c r="E178" i="2"/>
  <c r="F178" i="2"/>
  <c r="U194" i="2"/>
  <c r="E194" i="2"/>
  <c r="F194" i="2"/>
  <c r="U210" i="2"/>
  <c r="E210" i="2"/>
  <c r="F210" i="2"/>
  <c r="U239" i="2"/>
  <c r="E239" i="2"/>
  <c r="F239" i="2"/>
  <c r="U282" i="2"/>
  <c r="E282" i="2"/>
  <c r="F282" i="2"/>
  <c r="U260" i="2"/>
  <c r="E260" i="2"/>
  <c r="F260" i="2"/>
  <c r="U253" i="2"/>
  <c r="E253" i="2"/>
  <c r="F253" i="2"/>
  <c r="U269" i="2"/>
  <c r="E269" i="2"/>
  <c r="F269" i="2"/>
  <c r="U281" i="2"/>
  <c r="E281" i="2"/>
  <c r="F281" i="2"/>
  <c r="U289" i="2"/>
  <c r="E289" i="2"/>
  <c r="F289" i="2"/>
  <c r="U292" i="2"/>
  <c r="E292" i="2"/>
  <c r="F292" i="2"/>
  <c r="U298" i="2"/>
  <c r="E298" i="2"/>
  <c r="F298" i="2"/>
  <c r="U295" i="2"/>
  <c r="E295" i="2"/>
  <c r="F295" i="2"/>
  <c r="U303" i="2"/>
  <c r="E303" i="2"/>
  <c r="F303" i="2"/>
  <c r="U311" i="2"/>
  <c r="E311" i="2"/>
  <c r="F311" i="2"/>
  <c r="U217" i="2"/>
  <c r="E217" i="2"/>
  <c r="F217" i="2"/>
  <c r="U164" i="2"/>
  <c r="E164" i="2"/>
  <c r="F164" i="2"/>
  <c r="U156" i="2"/>
  <c r="E156" i="2"/>
  <c r="F156" i="2"/>
  <c r="U150" i="2"/>
  <c r="E150" i="2"/>
  <c r="F150" i="2"/>
  <c r="U142" i="2"/>
  <c r="E142" i="2"/>
  <c r="F142" i="2"/>
  <c r="U138" i="2"/>
  <c r="E138" i="2"/>
  <c r="F138" i="2"/>
  <c r="U131" i="2"/>
  <c r="E131" i="2"/>
  <c r="F131" i="2"/>
  <c r="U123" i="2"/>
  <c r="E123" i="2"/>
  <c r="F123" i="2"/>
  <c r="U169" i="2"/>
  <c r="E169" i="2"/>
  <c r="F169" i="2"/>
  <c r="U209" i="2"/>
  <c r="E209" i="2"/>
  <c r="F209" i="2"/>
  <c r="U248" i="2"/>
  <c r="E248" i="2"/>
  <c r="F248" i="2"/>
  <c r="U181" i="2"/>
  <c r="E181" i="2"/>
  <c r="F181" i="2"/>
  <c r="U183" i="2"/>
  <c r="E183" i="2"/>
  <c r="F183" i="2"/>
  <c r="Y156" i="2"/>
  <c r="Z156" i="2" s="1"/>
  <c r="AB156" i="2" s="1"/>
  <c r="U199" i="2"/>
  <c r="E199" i="2"/>
  <c r="F199" i="2"/>
  <c r="U120" i="2"/>
  <c r="E120" i="2"/>
  <c r="F120" i="2"/>
  <c r="U171" i="2"/>
  <c r="E171" i="2"/>
  <c r="F171" i="2"/>
  <c r="U197" i="2"/>
  <c r="E197" i="2"/>
  <c r="F197" i="2"/>
  <c r="U229" i="2"/>
  <c r="E229" i="2"/>
  <c r="F229" i="2"/>
  <c r="U193" i="2"/>
  <c r="E193" i="2"/>
  <c r="F193" i="2"/>
  <c r="U219" i="2"/>
  <c r="E219" i="2"/>
  <c r="F219" i="2"/>
  <c r="U174" i="2"/>
  <c r="E174" i="2"/>
  <c r="F174" i="2"/>
  <c r="U182" i="2"/>
  <c r="E182" i="2"/>
  <c r="F182" i="2"/>
  <c r="U190" i="2"/>
  <c r="E190" i="2"/>
  <c r="F190" i="2"/>
  <c r="U198" i="2"/>
  <c r="E198" i="2"/>
  <c r="F198" i="2"/>
  <c r="U206" i="2"/>
  <c r="E206" i="2"/>
  <c r="F206" i="2"/>
  <c r="U214" i="2"/>
  <c r="E214" i="2"/>
  <c r="F214" i="2"/>
  <c r="U222" i="2"/>
  <c r="E222" i="2"/>
  <c r="F222" i="2"/>
  <c r="U230" i="2"/>
  <c r="E230" i="2"/>
  <c r="F230" i="2"/>
  <c r="U245" i="2"/>
  <c r="E245" i="2"/>
  <c r="F245" i="2"/>
  <c r="U272" i="2"/>
  <c r="E272" i="2"/>
  <c r="F272" i="2"/>
  <c r="U236" i="2"/>
  <c r="E236" i="2"/>
  <c r="F236" i="2"/>
  <c r="U244" i="2"/>
  <c r="E244" i="2"/>
  <c r="F244" i="2"/>
  <c r="U280" i="2"/>
  <c r="E280" i="2"/>
  <c r="F280" i="2"/>
  <c r="U266" i="2"/>
  <c r="E266" i="2"/>
  <c r="F266" i="2"/>
  <c r="U249" i="2"/>
  <c r="E249" i="2"/>
  <c r="F249" i="2"/>
  <c r="U257" i="2"/>
  <c r="E257" i="2"/>
  <c r="F257" i="2"/>
  <c r="U265" i="2"/>
  <c r="E265" i="2"/>
  <c r="F265" i="2"/>
  <c r="U273" i="2"/>
  <c r="E273" i="2"/>
  <c r="F273" i="2"/>
  <c r="U296" i="2"/>
  <c r="E296" i="2"/>
  <c r="F296" i="2"/>
  <c r="U285" i="2"/>
  <c r="E285" i="2"/>
  <c r="F285" i="2"/>
  <c r="U302" i="2"/>
  <c r="E302" i="2"/>
  <c r="F302" i="2"/>
  <c r="U300" i="2"/>
  <c r="E300" i="2"/>
  <c r="F300" i="2"/>
  <c r="U291" i="2"/>
  <c r="E291" i="2"/>
  <c r="F291" i="2"/>
  <c r="U299" i="2"/>
  <c r="E299" i="2"/>
  <c r="F299" i="2"/>
  <c r="U307" i="2"/>
  <c r="E307" i="2"/>
  <c r="F307" i="2"/>
  <c r="U233" i="2"/>
  <c r="E233" i="2"/>
  <c r="F233" i="2"/>
  <c r="U201" i="2"/>
  <c r="E201" i="2"/>
  <c r="F201" i="2"/>
  <c r="U160" i="2"/>
  <c r="E160" i="2"/>
  <c r="F160" i="2"/>
  <c r="U152" i="2"/>
  <c r="E152" i="2"/>
  <c r="F152" i="2"/>
  <c r="U146" i="2"/>
  <c r="E146" i="2"/>
  <c r="F146" i="2"/>
  <c r="U140" i="2"/>
  <c r="E140" i="2"/>
  <c r="F140" i="2"/>
  <c r="U133" i="2"/>
  <c r="E133" i="2"/>
  <c r="F133" i="2"/>
  <c r="U127" i="2"/>
  <c r="E127" i="2"/>
  <c r="F127" i="2"/>
  <c r="U119" i="2"/>
  <c r="E119" i="2"/>
  <c r="F119" i="2"/>
  <c r="U161" i="2"/>
  <c r="E161" i="2"/>
  <c r="F161" i="2"/>
  <c r="U147" i="2"/>
  <c r="E147" i="2"/>
  <c r="F147" i="2"/>
  <c r="U137" i="2"/>
  <c r="E137" i="2"/>
  <c r="F137" i="2"/>
  <c r="U231" i="2"/>
  <c r="E231" i="2"/>
  <c r="F231" i="2"/>
  <c r="U128" i="2"/>
  <c r="E128" i="2"/>
  <c r="F128" i="2"/>
  <c r="U114" i="2"/>
  <c r="E114" i="2"/>
  <c r="F114" i="2"/>
  <c r="U191" i="2"/>
  <c r="E191" i="2"/>
  <c r="F191" i="2"/>
  <c r="U153" i="2"/>
  <c r="E153" i="2"/>
  <c r="F153" i="2"/>
  <c r="U235" i="2"/>
  <c r="E235" i="2"/>
  <c r="F235" i="2"/>
  <c r="U179" i="2"/>
  <c r="E179" i="2"/>
  <c r="F179" i="2"/>
  <c r="U177" i="2"/>
  <c r="E177" i="2"/>
  <c r="F177" i="2"/>
  <c r="U243" i="2"/>
  <c r="E243" i="2"/>
  <c r="F243" i="2"/>
  <c r="U186" i="2"/>
  <c r="E186" i="2"/>
  <c r="F186" i="2"/>
  <c r="U202" i="2"/>
  <c r="E202" i="2"/>
  <c r="F202" i="2"/>
  <c r="U218" i="2"/>
  <c r="E218" i="2"/>
  <c r="F218" i="2"/>
  <c r="U226" i="2"/>
  <c r="E226" i="2"/>
  <c r="F226" i="2"/>
  <c r="U256" i="2"/>
  <c r="E256" i="2"/>
  <c r="F256" i="2"/>
  <c r="U240" i="2"/>
  <c r="E240" i="2"/>
  <c r="F240" i="2"/>
  <c r="U250" i="2"/>
  <c r="E250" i="2"/>
  <c r="F250" i="2"/>
  <c r="U288" i="2"/>
  <c r="E288" i="2"/>
  <c r="F288" i="2"/>
  <c r="U261" i="2"/>
  <c r="E261" i="2"/>
  <c r="F261" i="2"/>
  <c r="U277" i="2"/>
  <c r="E277" i="2"/>
  <c r="F277" i="2"/>
  <c r="U241" i="2"/>
  <c r="E241" i="2"/>
  <c r="F241" i="2"/>
  <c r="U175" i="2"/>
  <c r="E175" i="2"/>
  <c r="F175" i="2"/>
  <c r="U172" i="2"/>
  <c r="E172" i="2"/>
  <c r="F172" i="2"/>
  <c r="U155" i="2"/>
  <c r="E155" i="2"/>
  <c r="F155" i="2"/>
  <c r="U278" i="2"/>
  <c r="E278" i="2"/>
  <c r="F278" i="2"/>
  <c r="U134" i="2"/>
  <c r="E134" i="2"/>
  <c r="F134" i="2"/>
  <c r="U118" i="2"/>
  <c r="E118" i="2"/>
  <c r="F118" i="2"/>
  <c r="U173" i="2"/>
  <c r="E173" i="2"/>
  <c r="F173" i="2"/>
  <c r="U205" i="2"/>
  <c r="E205" i="2"/>
  <c r="F205" i="2"/>
  <c r="U264" i="2"/>
  <c r="E264" i="2"/>
  <c r="F264" i="2"/>
  <c r="U195" i="2"/>
  <c r="E195" i="2"/>
  <c r="F195" i="2"/>
  <c r="U227" i="2"/>
  <c r="E227" i="2"/>
  <c r="F227" i="2"/>
  <c r="U176" i="2"/>
  <c r="E176" i="2"/>
  <c r="F176" i="2"/>
  <c r="U184" i="2"/>
  <c r="E184" i="2"/>
  <c r="F184" i="2"/>
  <c r="U192" i="2"/>
  <c r="E192" i="2"/>
  <c r="F192" i="2"/>
  <c r="U200" i="2"/>
  <c r="E200" i="2"/>
  <c r="F200" i="2"/>
  <c r="U208" i="2"/>
  <c r="E208" i="2"/>
  <c r="F208" i="2"/>
  <c r="U216" i="2"/>
  <c r="E216" i="2"/>
  <c r="F216" i="2"/>
  <c r="U224" i="2"/>
  <c r="E224" i="2"/>
  <c r="F224" i="2"/>
  <c r="U232" i="2"/>
  <c r="E232" i="2"/>
  <c r="F232" i="2"/>
  <c r="U246" i="2"/>
  <c r="E246" i="2"/>
  <c r="F246" i="2"/>
  <c r="U276" i="2"/>
  <c r="E276" i="2"/>
  <c r="F276" i="2"/>
  <c r="U238" i="2"/>
  <c r="E238" i="2"/>
  <c r="F238" i="2"/>
  <c r="U252" i="2"/>
  <c r="E252" i="2"/>
  <c r="F252" i="2"/>
  <c r="U290" i="2"/>
  <c r="E290" i="2"/>
  <c r="F290" i="2"/>
  <c r="U284" i="2"/>
  <c r="E284" i="2"/>
  <c r="F284" i="2"/>
  <c r="U251" i="2"/>
  <c r="E251" i="2"/>
  <c r="F251" i="2"/>
  <c r="U259" i="2"/>
  <c r="E259" i="2"/>
  <c r="F259" i="2"/>
  <c r="U267" i="2"/>
  <c r="E267" i="2"/>
  <c r="F267" i="2"/>
  <c r="U275" i="2"/>
  <c r="E275" i="2"/>
  <c r="F275" i="2"/>
  <c r="U279" i="2"/>
  <c r="E279" i="2"/>
  <c r="F279" i="2"/>
  <c r="U287" i="2"/>
  <c r="E287" i="2"/>
  <c r="F287" i="2"/>
  <c r="U306" i="2"/>
  <c r="E306" i="2"/>
  <c r="F306" i="2"/>
  <c r="U310" i="2"/>
  <c r="E310" i="2"/>
  <c r="F310" i="2"/>
  <c r="U293" i="2"/>
  <c r="E293" i="2"/>
  <c r="F293" i="2"/>
  <c r="U301" i="2"/>
  <c r="E301" i="2"/>
  <c r="F301" i="2"/>
  <c r="U309" i="2"/>
  <c r="E309" i="2"/>
  <c r="F309" i="2"/>
  <c r="U223" i="2"/>
  <c r="E223" i="2"/>
  <c r="F223" i="2"/>
  <c r="U170" i="2"/>
  <c r="E170" i="2"/>
  <c r="F170" i="2"/>
  <c r="U166" i="2"/>
  <c r="E166" i="2"/>
  <c r="F166" i="2"/>
  <c r="U158" i="2"/>
  <c r="E158" i="2"/>
  <c r="F158" i="2"/>
  <c r="U144" i="2"/>
  <c r="E144" i="2"/>
  <c r="F144" i="2"/>
  <c r="U125" i="2"/>
  <c r="E125" i="2"/>
  <c r="F125" i="2"/>
  <c r="U117" i="2"/>
  <c r="E117" i="2"/>
  <c r="F117" i="2"/>
  <c r="U312" i="2"/>
  <c r="E312" i="2"/>
  <c r="F312" i="2"/>
  <c r="U159" i="2"/>
  <c r="E159" i="2"/>
  <c r="F159" i="2"/>
  <c r="U145" i="2"/>
  <c r="E145" i="2"/>
  <c r="F145" i="2"/>
  <c r="U135" i="2"/>
  <c r="E135" i="2"/>
  <c r="F135" i="2"/>
  <c r="U225" i="2"/>
  <c r="E225" i="2"/>
  <c r="F225" i="2"/>
  <c r="U124" i="2"/>
  <c r="E124" i="2"/>
  <c r="F124" i="2"/>
  <c r="Y137" i="2"/>
  <c r="Z137" i="2" s="1"/>
  <c r="AA137" i="2" s="1"/>
  <c r="Y161" i="2"/>
  <c r="Z161" i="2" s="1"/>
  <c r="AA161" i="2" s="1"/>
  <c r="Y147" i="2"/>
  <c r="Z147" i="2" s="1"/>
  <c r="AA147" i="2" s="1"/>
  <c r="Y188" i="2"/>
  <c r="Z188" i="2" s="1"/>
  <c r="AB188" i="2" s="1"/>
  <c r="Y209" i="2"/>
  <c r="Z209" i="2" s="1"/>
  <c r="AA209" i="2" s="1"/>
  <c r="Y157" i="2"/>
  <c r="Z157" i="2" s="1"/>
  <c r="AB157" i="2" s="1"/>
  <c r="Y124" i="2"/>
  <c r="Z124" i="2" s="1"/>
  <c r="AA124" i="2" s="1"/>
  <c r="T133" i="1"/>
  <c r="V133" i="1" s="1"/>
  <c r="T169" i="1"/>
  <c r="U169" i="1" s="1"/>
  <c r="T178" i="1"/>
  <c r="U178" i="1" s="1"/>
  <c r="T242" i="1"/>
  <c r="U242" i="1" s="1"/>
  <c r="X181" i="1"/>
  <c r="Y181" i="1" s="1"/>
  <c r="Z181" i="1" s="1"/>
  <c r="X173" i="1"/>
  <c r="Y173" i="1" s="1"/>
  <c r="Z173" i="1" s="1"/>
  <c r="N161" i="1"/>
  <c r="O161" i="1" s="1"/>
  <c r="N169" i="1"/>
  <c r="O169" i="1" s="1"/>
  <c r="N177" i="1"/>
  <c r="O177" i="1" s="1"/>
  <c r="P177" i="1" s="1"/>
  <c r="M173" i="1"/>
  <c r="O173" i="1" s="1"/>
  <c r="P173" i="1" s="1"/>
  <c r="F192" i="1"/>
  <c r="G192" i="1" s="1"/>
  <c r="I192" i="1" s="1"/>
  <c r="N253" i="1"/>
  <c r="O253" i="1" s="1"/>
  <c r="P253" i="1" s="1"/>
  <c r="N285" i="1"/>
  <c r="O285" i="1" s="1"/>
  <c r="P285" i="1" s="1"/>
  <c r="M252" i="1"/>
  <c r="O252" i="1" s="1"/>
  <c r="P252" i="1" s="1"/>
  <c r="M284" i="1"/>
  <c r="O284" i="1" s="1"/>
  <c r="P284" i="1" s="1"/>
  <c r="X161" i="1"/>
  <c r="Y161" i="1" s="1"/>
  <c r="Z161" i="1" s="1"/>
  <c r="T160" i="1"/>
  <c r="U160" i="1" s="1"/>
  <c r="T177" i="1"/>
  <c r="V177" i="1" s="1"/>
  <c r="T180" i="1"/>
  <c r="V180" i="1" s="1"/>
  <c r="X169" i="1"/>
  <c r="Y169" i="1" s="1"/>
  <c r="Z169" i="1" s="1"/>
  <c r="T252" i="1"/>
  <c r="V252" i="1" s="1"/>
  <c r="T287" i="1"/>
  <c r="V287" i="1" s="1"/>
  <c r="X284" i="1"/>
  <c r="Y284" i="1" s="1"/>
  <c r="AA284" i="1" s="1"/>
  <c r="X177" i="1"/>
  <c r="Y177" i="1" s="1"/>
  <c r="Z177" i="1" s="1"/>
  <c r="F161" i="1"/>
  <c r="F169" i="1"/>
  <c r="F177" i="1"/>
  <c r="E173" i="1"/>
  <c r="F253" i="1"/>
  <c r="F285" i="1"/>
  <c r="F220" i="1"/>
  <c r="E252" i="1"/>
  <c r="E284" i="1"/>
  <c r="X225" i="1"/>
  <c r="Y225" i="1" s="1"/>
  <c r="Z225" i="1" s="1"/>
  <c r="T274" i="1"/>
  <c r="V274" i="1" s="1"/>
  <c r="T284" i="1"/>
  <c r="U284" i="1" s="1"/>
  <c r="T253" i="1"/>
  <c r="F225" i="1"/>
  <c r="X136" i="1"/>
  <c r="Y136" i="1" s="1"/>
  <c r="AA136" i="1" s="1"/>
  <c r="F160" i="1"/>
  <c r="F181" i="1"/>
  <c r="N192" i="1"/>
  <c r="M220" i="1"/>
  <c r="O220" i="1" s="1"/>
  <c r="P220" i="1" s="1"/>
  <c r="M225" i="1"/>
  <c r="O225" i="1" s="1"/>
  <c r="P225" i="1" s="1"/>
  <c r="M160" i="1"/>
  <c r="O160" i="1" s="1"/>
  <c r="P160" i="1" s="1"/>
  <c r="M181" i="1"/>
  <c r="O181" i="1" s="1"/>
  <c r="P181" i="1" s="1"/>
  <c r="F180" i="1"/>
  <c r="G180" i="1" s="1"/>
  <c r="E220" i="1"/>
  <c r="E225" i="1"/>
  <c r="N180" i="1"/>
  <c r="U285" i="1"/>
  <c r="X226" i="1"/>
  <c r="Y226" i="1" s="1"/>
  <c r="AA226" i="1" s="1"/>
  <c r="X306" i="1"/>
  <c r="Y306" i="1" s="1"/>
  <c r="Z306" i="1" s="1"/>
  <c r="T120" i="1"/>
  <c r="V120" i="1" s="1"/>
  <c r="T149" i="1"/>
  <c r="U149" i="1" s="1"/>
  <c r="T207" i="1"/>
  <c r="V207" i="1" s="1"/>
  <c r="X148" i="1"/>
  <c r="Y148" i="1" s="1"/>
  <c r="E172" i="1"/>
  <c r="G289" i="1"/>
  <c r="I289" i="1" s="1"/>
  <c r="E160" i="1"/>
  <c r="E165" i="1"/>
  <c r="E181" i="1"/>
  <c r="M192" i="1"/>
  <c r="M180" i="1"/>
  <c r="T191" i="1"/>
  <c r="U191" i="1" s="1"/>
  <c r="T194" i="1"/>
  <c r="U194" i="1" s="1"/>
  <c r="X210" i="1"/>
  <c r="Y210" i="1" s="1"/>
  <c r="AA210" i="1" s="1"/>
  <c r="X271" i="1"/>
  <c r="Y271" i="1" s="1"/>
  <c r="AA271" i="1" s="1"/>
  <c r="X192" i="1"/>
  <c r="Y192" i="1" s="1"/>
  <c r="AA192" i="1" s="1"/>
  <c r="T152" i="1"/>
  <c r="V152" i="1" s="1"/>
  <c r="T192" i="1"/>
  <c r="N172" i="1"/>
  <c r="O172" i="1" s="1"/>
  <c r="P172" i="1" s="1"/>
  <c r="G189" i="1"/>
  <c r="I189" i="1" s="1"/>
  <c r="G269" i="1"/>
  <c r="H269" i="1" s="1"/>
  <c r="Z207" i="1"/>
  <c r="AA207" i="1"/>
  <c r="Z255" i="1"/>
  <c r="X223" i="1"/>
  <c r="Y223" i="1" s="1"/>
  <c r="Z223" i="1" s="1"/>
  <c r="T239" i="1"/>
  <c r="U239" i="1" s="1"/>
  <c r="T290" i="1"/>
  <c r="V290" i="1" s="1"/>
  <c r="X172" i="1"/>
  <c r="Y172" i="1" s="1"/>
  <c r="Z172" i="1" s="1"/>
  <c r="F172" i="1"/>
  <c r="O111" i="1"/>
  <c r="O216" i="1"/>
  <c r="P216" i="1" s="1"/>
  <c r="O261" i="1"/>
  <c r="P261" i="1" s="1"/>
  <c r="O272" i="1"/>
  <c r="P272" i="1" s="1"/>
  <c r="F184" i="1"/>
  <c r="G184" i="1" s="1"/>
  <c r="O156" i="1"/>
  <c r="O188" i="1"/>
  <c r="P188" i="1" s="1"/>
  <c r="O193" i="1"/>
  <c r="P193" i="1" s="1"/>
  <c r="O228" i="1"/>
  <c r="P228" i="1" s="1"/>
  <c r="O233" i="1"/>
  <c r="P233" i="1" s="1"/>
  <c r="O244" i="1"/>
  <c r="P244" i="1" s="1"/>
  <c r="O265" i="1"/>
  <c r="P265" i="1" s="1"/>
  <c r="O289" i="1"/>
  <c r="P289" i="1" s="1"/>
  <c r="G208" i="1"/>
  <c r="I208" i="1" s="1"/>
  <c r="M184" i="1"/>
  <c r="O189" i="1"/>
  <c r="P189" i="1" s="1"/>
  <c r="O280" i="1"/>
  <c r="P280" i="1" s="1"/>
  <c r="O293" i="1"/>
  <c r="P293" i="1" s="1"/>
  <c r="O260" i="1"/>
  <c r="P260" i="1" s="1"/>
  <c r="O292" i="1"/>
  <c r="P292" i="1" s="1"/>
  <c r="O305" i="1"/>
  <c r="P305" i="1" s="1"/>
  <c r="O309" i="1"/>
  <c r="P309" i="1" s="1"/>
  <c r="Z239" i="1"/>
  <c r="AA239" i="1"/>
  <c r="Z152" i="1"/>
  <c r="AA152" i="1"/>
  <c r="V260" i="1"/>
  <c r="D114" i="1"/>
  <c r="D123" i="1"/>
  <c r="X123" i="1" s="1"/>
  <c r="Y123" i="1" s="1"/>
  <c r="AA123" i="1" s="1"/>
  <c r="N124" i="1"/>
  <c r="E124" i="1"/>
  <c r="M124" i="1"/>
  <c r="F124" i="1"/>
  <c r="D126" i="1"/>
  <c r="N138" i="1"/>
  <c r="E138" i="1"/>
  <c r="M138" i="1"/>
  <c r="F138" i="1"/>
  <c r="N155" i="1"/>
  <c r="E155" i="1"/>
  <c r="M155" i="1"/>
  <c r="F155" i="1"/>
  <c r="N171" i="1"/>
  <c r="E171" i="1"/>
  <c r="M171" i="1"/>
  <c r="F171" i="1"/>
  <c r="D187" i="1"/>
  <c r="X187" i="1" s="1"/>
  <c r="Y187" i="1" s="1"/>
  <c r="D203" i="1"/>
  <c r="D219" i="1"/>
  <c r="D235" i="1"/>
  <c r="X235" i="1" s="1"/>
  <c r="Y235" i="1" s="1"/>
  <c r="D251" i="1"/>
  <c r="X251" i="1" s="1"/>
  <c r="Y251" i="1" s="1"/>
  <c r="D267" i="1"/>
  <c r="X267" i="1" s="1"/>
  <c r="Y267" i="1" s="1"/>
  <c r="D283" i="1"/>
  <c r="T283" i="1" s="1"/>
  <c r="D299" i="1"/>
  <c r="T299" i="1" s="1"/>
  <c r="N129" i="1"/>
  <c r="E129" i="1"/>
  <c r="M129" i="1"/>
  <c r="F129" i="1"/>
  <c r="N145" i="1"/>
  <c r="E145" i="1"/>
  <c r="M145" i="1"/>
  <c r="F145" i="1"/>
  <c r="N158" i="1"/>
  <c r="E158" i="1"/>
  <c r="M158" i="1"/>
  <c r="F158" i="1"/>
  <c r="E174" i="1"/>
  <c r="N174" i="1"/>
  <c r="M174" i="1"/>
  <c r="F174" i="1"/>
  <c r="N190" i="1"/>
  <c r="E190" i="1"/>
  <c r="M190" i="1"/>
  <c r="F190" i="1"/>
  <c r="D206" i="1"/>
  <c r="N222" i="1"/>
  <c r="E222" i="1"/>
  <c r="M222" i="1"/>
  <c r="F222" i="1"/>
  <c r="D238" i="1"/>
  <c r="X238" i="1" s="1"/>
  <c r="Y238" i="1" s="1"/>
  <c r="D254" i="1"/>
  <c r="D270" i="1"/>
  <c r="D286" i="1"/>
  <c r="X286" i="1" s="1"/>
  <c r="Y286" i="1" s="1"/>
  <c r="Z286" i="1" s="1"/>
  <c r="N302" i="1"/>
  <c r="E302" i="1"/>
  <c r="M302" i="1"/>
  <c r="F302" i="1"/>
  <c r="D135" i="1"/>
  <c r="X135" i="1" s="1"/>
  <c r="Y135" i="1" s="1"/>
  <c r="N144" i="1"/>
  <c r="E144" i="1"/>
  <c r="M144" i="1"/>
  <c r="F144" i="1"/>
  <c r="D128" i="1"/>
  <c r="X128" i="1" s="1"/>
  <c r="Y128" i="1" s="1"/>
  <c r="N117" i="1"/>
  <c r="E117" i="1"/>
  <c r="M117" i="1"/>
  <c r="F117" i="1"/>
  <c r="N112" i="1"/>
  <c r="E112" i="1"/>
  <c r="M112" i="1"/>
  <c r="F112" i="1"/>
  <c r="N120" i="1"/>
  <c r="E120" i="1"/>
  <c r="M120" i="1"/>
  <c r="F120" i="1"/>
  <c r="N142" i="1"/>
  <c r="E142" i="1"/>
  <c r="M142" i="1"/>
  <c r="F142" i="1"/>
  <c r="N159" i="1"/>
  <c r="E159" i="1"/>
  <c r="M159" i="1"/>
  <c r="F159" i="1"/>
  <c r="N175" i="1"/>
  <c r="E175" i="1"/>
  <c r="M175" i="1"/>
  <c r="F175" i="1"/>
  <c r="N191" i="1"/>
  <c r="E191" i="1"/>
  <c r="M191" i="1"/>
  <c r="F191" i="1"/>
  <c r="N207" i="1"/>
  <c r="E207" i="1"/>
  <c r="M207" i="1"/>
  <c r="F207" i="1"/>
  <c r="N223" i="1"/>
  <c r="E223" i="1"/>
  <c r="M223" i="1"/>
  <c r="F223" i="1"/>
  <c r="N239" i="1"/>
  <c r="M239" i="1"/>
  <c r="E239" i="1"/>
  <c r="F239" i="1"/>
  <c r="N255" i="1"/>
  <c r="E255" i="1"/>
  <c r="M255" i="1"/>
  <c r="F255" i="1"/>
  <c r="N271" i="1"/>
  <c r="E271" i="1"/>
  <c r="M271" i="1"/>
  <c r="F271" i="1"/>
  <c r="N287" i="1"/>
  <c r="E287" i="1"/>
  <c r="M287" i="1"/>
  <c r="F287" i="1"/>
  <c r="N303" i="1"/>
  <c r="M303" i="1"/>
  <c r="E303" i="1"/>
  <c r="F303" i="1"/>
  <c r="N133" i="1"/>
  <c r="E133" i="1"/>
  <c r="M133" i="1"/>
  <c r="F133" i="1"/>
  <c r="N149" i="1"/>
  <c r="E149" i="1"/>
  <c r="M149" i="1"/>
  <c r="F149" i="1"/>
  <c r="N162" i="1"/>
  <c r="E162" i="1"/>
  <c r="M162" i="1"/>
  <c r="F162" i="1"/>
  <c r="N178" i="1"/>
  <c r="E178" i="1"/>
  <c r="M178" i="1"/>
  <c r="F178" i="1"/>
  <c r="N194" i="1"/>
  <c r="E194" i="1"/>
  <c r="M194" i="1"/>
  <c r="F194" i="1"/>
  <c r="N210" i="1"/>
  <c r="E210" i="1"/>
  <c r="M210" i="1"/>
  <c r="F210" i="1"/>
  <c r="E226" i="1"/>
  <c r="N226" i="1"/>
  <c r="M226" i="1"/>
  <c r="F226" i="1"/>
  <c r="E242" i="1"/>
  <c r="N242" i="1"/>
  <c r="M242" i="1"/>
  <c r="F242" i="1"/>
  <c r="N258" i="1"/>
  <c r="E258" i="1"/>
  <c r="M258" i="1"/>
  <c r="F258" i="1"/>
  <c r="N274" i="1"/>
  <c r="E274" i="1"/>
  <c r="M274" i="1"/>
  <c r="F274" i="1"/>
  <c r="E290" i="1"/>
  <c r="N290" i="1"/>
  <c r="M290" i="1"/>
  <c r="F290" i="1"/>
  <c r="E306" i="1"/>
  <c r="N306" i="1"/>
  <c r="M306" i="1"/>
  <c r="F306" i="1"/>
  <c r="D140" i="1"/>
  <c r="X140" i="1" s="1"/>
  <c r="Y140" i="1" s="1"/>
  <c r="N147" i="1"/>
  <c r="E147" i="1"/>
  <c r="M147" i="1"/>
  <c r="F147" i="1"/>
  <c r="D118" i="1"/>
  <c r="T118" i="1" s="1"/>
  <c r="U118" i="1" s="1"/>
  <c r="D122" i="1"/>
  <c r="X122" i="1" s="1"/>
  <c r="Y122" i="1" s="1"/>
  <c r="N121" i="1"/>
  <c r="E121" i="1"/>
  <c r="M121" i="1"/>
  <c r="F121" i="1"/>
  <c r="D130" i="1"/>
  <c r="X130" i="1" s="1"/>
  <c r="Y130" i="1" s="1"/>
  <c r="Z130" i="1" s="1"/>
  <c r="D146" i="1"/>
  <c r="X146" i="1" s="1"/>
  <c r="Y146" i="1" s="1"/>
  <c r="D163" i="1"/>
  <c r="T163" i="1" s="1"/>
  <c r="D179" i="1"/>
  <c r="T179" i="1" s="1"/>
  <c r="D195" i="1"/>
  <c r="T195" i="1" s="1"/>
  <c r="D211" i="1"/>
  <c r="T211" i="1" s="1"/>
  <c r="D227" i="1"/>
  <c r="X227" i="1" s="1"/>
  <c r="Y227" i="1" s="1"/>
  <c r="AA227" i="1" s="1"/>
  <c r="D243" i="1"/>
  <c r="X243" i="1" s="1"/>
  <c r="Y243" i="1" s="1"/>
  <c r="N259" i="1"/>
  <c r="E259" i="1"/>
  <c r="M259" i="1"/>
  <c r="F259" i="1"/>
  <c r="D275" i="1"/>
  <c r="T275" i="1" s="1"/>
  <c r="D291" i="1"/>
  <c r="T291" i="1" s="1"/>
  <c r="D307" i="1"/>
  <c r="X307" i="1" s="1"/>
  <c r="Y307" i="1" s="1"/>
  <c r="AA307" i="1" s="1"/>
  <c r="D137" i="1"/>
  <c r="X137" i="1" s="1"/>
  <c r="Y137" i="1" s="1"/>
  <c r="D153" i="1"/>
  <c r="T153" i="1" s="1"/>
  <c r="U153" i="1" s="1"/>
  <c r="N166" i="1"/>
  <c r="E166" i="1"/>
  <c r="M166" i="1"/>
  <c r="F166" i="1"/>
  <c r="D182" i="1"/>
  <c r="X182" i="1" s="1"/>
  <c r="Y182" i="1" s="1"/>
  <c r="AA182" i="1" s="1"/>
  <c r="N198" i="1"/>
  <c r="E198" i="1"/>
  <c r="M198" i="1"/>
  <c r="F198" i="1"/>
  <c r="N214" i="1"/>
  <c r="E214" i="1"/>
  <c r="M214" i="1"/>
  <c r="F214" i="1"/>
  <c r="N230" i="1"/>
  <c r="E230" i="1"/>
  <c r="M230" i="1"/>
  <c r="F230" i="1"/>
  <c r="D246" i="1"/>
  <c r="T246" i="1" s="1"/>
  <c r="D262" i="1"/>
  <c r="T262" i="1" s="1"/>
  <c r="D278" i="1"/>
  <c r="T278" i="1" s="1"/>
  <c r="V278" i="1" s="1"/>
  <c r="D294" i="1"/>
  <c r="X294" i="1" s="1"/>
  <c r="Y294" i="1" s="1"/>
  <c r="D310" i="1"/>
  <c r="T310" i="1" s="1"/>
  <c r="N136" i="1"/>
  <c r="E136" i="1"/>
  <c r="M136" i="1"/>
  <c r="F136" i="1"/>
  <c r="N113" i="1"/>
  <c r="E113" i="1"/>
  <c r="M113" i="1"/>
  <c r="F113" i="1"/>
  <c r="N143" i="1"/>
  <c r="E143" i="1"/>
  <c r="M143" i="1"/>
  <c r="F143" i="1"/>
  <c r="N152" i="1"/>
  <c r="E152" i="1"/>
  <c r="M152" i="1"/>
  <c r="F152" i="1"/>
  <c r="T303" i="1"/>
  <c r="V303" i="1" s="1"/>
  <c r="X175" i="1"/>
  <c r="Y175" i="1" s="1"/>
  <c r="Z175" i="1" s="1"/>
  <c r="X162" i="1"/>
  <c r="Y162" i="1" s="1"/>
  <c r="AA162" i="1" s="1"/>
  <c r="X258" i="1"/>
  <c r="Y258" i="1" s="1"/>
  <c r="Z258" i="1" s="1"/>
  <c r="T142" i="1"/>
  <c r="N119" i="1"/>
  <c r="E119" i="1"/>
  <c r="M119" i="1"/>
  <c r="F119" i="1"/>
  <c r="D127" i="1"/>
  <c r="T127" i="1" s="1"/>
  <c r="D115" i="1"/>
  <c r="T115" i="1" s="1"/>
  <c r="U115" i="1" s="1"/>
  <c r="D125" i="1"/>
  <c r="T125" i="1" s="1"/>
  <c r="V125" i="1" s="1"/>
  <c r="D116" i="1"/>
  <c r="X116" i="1" s="1"/>
  <c r="Y116" i="1" s="1"/>
  <c r="Z116" i="1" s="1"/>
  <c r="D134" i="1"/>
  <c r="T134" i="1" s="1"/>
  <c r="D150" i="1"/>
  <c r="X150" i="1" s="1"/>
  <c r="Y150" i="1" s="1"/>
  <c r="AA150" i="1" s="1"/>
  <c r="N167" i="1"/>
  <c r="E167" i="1"/>
  <c r="M167" i="1"/>
  <c r="F167" i="1"/>
  <c r="N183" i="1"/>
  <c r="E183" i="1"/>
  <c r="M183" i="1"/>
  <c r="F183" i="1"/>
  <c r="D199" i="1"/>
  <c r="T199" i="1" s="1"/>
  <c r="N215" i="1"/>
  <c r="E215" i="1"/>
  <c r="M215" i="1"/>
  <c r="F215" i="1"/>
  <c r="N231" i="1"/>
  <c r="E231" i="1"/>
  <c r="M231" i="1"/>
  <c r="F231" i="1"/>
  <c r="N247" i="1"/>
  <c r="E247" i="1"/>
  <c r="M247" i="1"/>
  <c r="F247" i="1"/>
  <c r="N263" i="1"/>
  <c r="E263" i="1"/>
  <c r="M263" i="1"/>
  <c r="F263" i="1"/>
  <c r="D279" i="1"/>
  <c r="T279" i="1" s="1"/>
  <c r="U279" i="1" s="1"/>
  <c r="D295" i="1"/>
  <c r="T295" i="1" s="1"/>
  <c r="D311" i="1"/>
  <c r="T311" i="1" s="1"/>
  <c r="D141" i="1"/>
  <c r="X141" i="1" s="1"/>
  <c r="Y141" i="1" s="1"/>
  <c r="D154" i="1"/>
  <c r="X154" i="1" s="1"/>
  <c r="Y154" i="1" s="1"/>
  <c r="N170" i="1"/>
  <c r="E170" i="1"/>
  <c r="M170" i="1"/>
  <c r="F170" i="1"/>
  <c r="N186" i="1"/>
  <c r="E186" i="1"/>
  <c r="M186" i="1"/>
  <c r="F186" i="1"/>
  <c r="N202" i="1"/>
  <c r="E202" i="1"/>
  <c r="M202" i="1"/>
  <c r="F202" i="1"/>
  <c r="D218" i="1"/>
  <c r="X218" i="1" s="1"/>
  <c r="Y218" i="1" s="1"/>
  <c r="N234" i="1"/>
  <c r="E234" i="1"/>
  <c r="M234" i="1"/>
  <c r="F234" i="1"/>
  <c r="D250" i="1"/>
  <c r="X250" i="1" s="1"/>
  <c r="Y250" i="1" s="1"/>
  <c r="AA250" i="1" s="1"/>
  <c r="D266" i="1"/>
  <c r="T266" i="1" s="1"/>
  <c r="D282" i="1"/>
  <c r="X282" i="1" s="1"/>
  <c r="Y282" i="1" s="1"/>
  <c r="Z282" i="1" s="1"/>
  <c r="N298" i="1"/>
  <c r="E298" i="1"/>
  <c r="M298" i="1"/>
  <c r="F298" i="1"/>
  <c r="D131" i="1"/>
  <c r="N139" i="1"/>
  <c r="E139" i="1"/>
  <c r="M139" i="1"/>
  <c r="F139" i="1"/>
  <c r="N132" i="1"/>
  <c r="E132" i="1"/>
  <c r="M132" i="1"/>
  <c r="F132" i="1"/>
  <c r="N148" i="1"/>
  <c r="E148" i="1"/>
  <c r="M148" i="1"/>
  <c r="F148" i="1"/>
  <c r="N151" i="1"/>
  <c r="E151" i="1"/>
  <c r="M151" i="1"/>
  <c r="F151" i="1"/>
  <c r="X202" i="1"/>
  <c r="Y202" i="1" s="1"/>
  <c r="AA202" i="1" s="1"/>
  <c r="Z242" i="1"/>
  <c r="T144" i="1"/>
  <c r="X144" i="1"/>
  <c r="Y144" i="1" s="1"/>
  <c r="Z144" i="1" s="1"/>
  <c r="V162" i="1"/>
  <c r="AA142" i="1"/>
  <c r="T124" i="1"/>
  <c r="X132" i="1"/>
  <c r="Y132" i="1" s="1"/>
  <c r="Z132" i="1" s="1"/>
  <c r="T132" i="1"/>
  <c r="T214" i="1"/>
  <c r="V214" i="1" s="1"/>
  <c r="T230" i="1"/>
  <c r="T259" i="1"/>
  <c r="V259" i="1" s="1"/>
  <c r="X198" i="1"/>
  <c r="Y198" i="1" s="1"/>
  <c r="AA198" i="1" s="1"/>
  <c r="X214" i="1"/>
  <c r="Y214" i="1" s="1"/>
  <c r="AA214" i="1" s="1"/>
  <c r="X230" i="1"/>
  <c r="Y230" i="1" s="1"/>
  <c r="AA230" i="1" s="1"/>
  <c r="X259" i="1"/>
  <c r="Y259" i="1" s="1"/>
  <c r="AA259" i="1" s="1"/>
  <c r="U148" i="1"/>
  <c r="T198" i="1"/>
  <c r="U198" i="1" s="1"/>
  <c r="X166" i="1"/>
  <c r="Y166" i="1" s="1"/>
  <c r="V289" i="1"/>
  <c r="X231" i="1"/>
  <c r="Y231" i="1" s="1"/>
  <c r="Z231" i="1" s="1"/>
  <c r="T263" i="1"/>
  <c r="U263" i="1" s="1"/>
  <c r="X298" i="1"/>
  <c r="Y298" i="1" s="1"/>
  <c r="AA298" i="1" s="1"/>
  <c r="T255" i="1"/>
  <c r="T166" i="1"/>
  <c r="T129" i="1"/>
  <c r="T112" i="1"/>
  <c r="U112" i="1" s="1"/>
  <c r="U136" i="1"/>
  <c r="T167" i="1"/>
  <c r="V167" i="1" s="1"/>
  <c r="T170" i="1"/>
  <c r="V170" i="1" s="1"/>
  <c r="T183" i="1"/>
  <c r="T186" i="1"/>
  <c r="U224" i="1"/>
  <c r="T202" i="1"/>
  <c r="V202" i="1" s="1"/>
  <c r="T234" i="1"/>
  <c r="V258" i="1"/>
  <c r="T231" i="1"/>
  <c r="U231" i="1" s="1"/>
  <c r="T247" i="1"/>
  <c r="U247" i="1" s="1"/>
  <c r="X263" i="1"/>
  <c r="Y263" i="1" s="1"/>
  <c r="T298" i="1"/>
  <c r="U298" i="1" s="1"/>
  <c r="X183" i="1"/>
  <c r="Y183" i="1" s="1"/>
  <c r="X234" i="1"/>
  <c r="Y234" i="1" s="1"/>
  <c r="X170" i="1"/>
  <c r="Y170" i="1" s="1"/>
  <c r="X112" i="1"/>
  <c r="Y112" i="1" s="1"/>
  <c r="AA112" i="1" s="1"/>
  <c r="X117" i="1"/>
  <c r="Y117" i="1" s="1"/>
  <c r="Z117" i="1" s="1"/>
  <c r="X167" i="1"/>
  <c r="Y167" i="1" s="1"/>
  <c r="Z185" i="1"/>
  <c r="X186" i="1"/>
  <c r="Y186" i="1" s="1"/>
  <c r="AA186" i="1" s="1"/>
  <c r="T117" i="1"/>
  <c r="V117" i="1" s="1"/>
  <c r="T215" i="1"/>
  <c r="V215" i="1" s="1"/>
  <c r="X215" i="1"/>
  <c r="Y215" i="1" s="1"/>
  <c r="X247" i="1"/>
  <c r="Y247" i="1" s="1"/>
  <c r="Y200" i="2"/>
  <c r="Z200" i="2" s="1"/>
  <c r="AB200" i="2" s="1"/>
  <c r="Y208" i="2"/>
  <c r="Z208" i="2" s="1"/>
  <c r="AB208" i="2" s="1"/>
  <c r="Y130" i="2"/>
  <c r="Z130" i="2" s="1"/>
  <c r="AB130" i="2" s="1"/>
  <c r="Y114" i="2"/>
  <c r="Z114" i="2" s="1"/>
  <c r="AB114" i="2" s="1"/>
  <c r="Y185" i="2"/>
  <c r="Z185" i="2" s="1"/>
  <c r="AB185" i="2" s="1"/>
  <c r="Y254" i="2"/>
  <c r="Z254" i="2" s="1"/>
  <c r="AA254" i="2" s="1"/>
  <c r="Y262" i="2"/>
  <c r="Z262" i="2" s="1"/>
  <c r="AB262" i="2" s="1"/>
  <c r="Y242" i="2"/>
  <c r="Z242" i="2" s="1"/>
  <c r="AB242" i="2" s="1"/>
  <c r="Y268" i="2"/>
  <c r="Z268" i="2" s="1"/>
  <c r="AB268" i="2" s="1"/>
  <c r="Y255" i="2"/>
  <c r="Z255" i="2" s="1"/>
  <c r="AB255" i="2" s="1"/>
  <c r="Y271" i="2"/>
  <c r="Z271" i="2" s="1"/>
  <c r="AA271" i="2" s="1"/>
  <c r="Y283" i="2"/>
  <c r="Z283" i="2" s="1"/>
  <c r="AB283" i="2" s="1"/>
  <c r="Y308" i="2"/>
  <c r="Z308" i="2" s="1"/>
  <c r="AB308" i="2" s="1"/>
  <c r="Y305" i="2"/>
  <c r="Z305" i="2" s="1"/>
  <c r="AA305" i="2" s="1"/>
  <c r="Y313" i="2"/>
  <c r="Z313" i="2" s="1"/>
  <c r="AB313" i="2" s="1"/>
  <c r="Y215" i="2"/>
  <c r="Z215" i="2" s="1"/>
  <c r="AB215" i="2" s="1"/>
  <c r="Y171" i="2"/>
  <c r="Z171" i="2" s="1"/>
  <c r="AB171" i="2" s="1"/>
  <c r="Y193" i="2"/>
  <c r="Z193" i="2" s="1"/>
  <c r="AB193" i="2" s="1"/>
  <c r="Y219" i="2"/>
  <c r="Z219" i="2" s="1"/>
  <c r="AA219" i="2" s="1"/>
  <c r="Y206" i="2"/>
  <c r="Z206" i="2" s="1"/>
  <c r="AA206" i="2" s="1"/>
  <c r="Y230" i="2"/>
  <c r="Z230" i="2" s="1"/>
  <c r="AA230" i="2" s="1"/>
  <c r="Y245" i="2"/>
  <c r="Z245" i="2" s="1"/>
  <c r="AA245" i="2" s="1"/>
  <c r="Y272" i="2"/>
  <c r="Z272" i="2" s="1"/>
  <c r="AA272" i="2" s="1"/>
  <c r="Y236" i="2"/>
  <c r="Z236" i="2" s="1"/>
  <c r="AB236" i="2" s="1"/>
  <c r="Y244" i="2"/>
  <c r="Z244" i="2" s="1"/>
  <c r="AB244" i="2" s="1"/>
  <c r="Y249" i="2"/>
  <c r="Z249" i="2" s="1"/>
  <c r="AA249" i="2" s="1"/>
  <c r="Y257" i="2"/>
  <c r="Z257" i="2" s="1"/>
  <c r="AA257" i="2" s="1"/>
  <c r="Y265" i="2"/>
  <c r="Z265" i="2" s="1"/>
  <c r="AA265" i="2" s="1"/>
  <c r="Y273" i="2"/>
  <c r="Z273" i="2" s="1"/>
  <c r="AB273" i="2" s="1"/>
  <c r="Y285" i="2"/>
  <c r="Z285" i="2" s="1"/>
  <c r="AB285" i="2" s="1"/>
  <c r="Y302" i="2"/>
  <c r="Z302" i="2" s="1"/>
  <c r="AA302" i="2" s="1"/>
  <c r="Y300" i="2"/>
  <c r="Z300" i="2" s="1"/>
  <c r="AB300" i="2" s="1"/>
  <c r="Y291" i="2"/>
  <c r="Z291" i="2" s="1"/>
  <c r="AB291" i="2" s="1"/>
  <c r="Y307" i="2"/>
  <c r="Z307" i="2" s="1"/>
  <c r="AB307" i="2" s="1"/>
  <c r="Y122" i="2"/>
  <c r="Z122" i="2" s="1"/>
  <c r="AB122" i="2" s="1"/>
  <c r="Y190" i="2"/>
  <c r="Z190" i="2" s="1"/>
  <c r="AA190" i="2" s="1"/>
  <c r="Y223" i="2"/>
  <c r="Z223" i="2" s="1"/>
  <c r="AA223" i="2" s="1"/>
  <c r="Y261" i="2"/>
  <c r="Z261" i="2" s="1"/>
  <c r="AB261" i="2" s="1"/>
  <c r="Y284" i="2"/>
  <c r="Z284" i="2" s="1"/>
  <c r="AA284" i="2" s="1"/>
  <c r="Y233" i="2"/>
  <c r="Z233" i="2" s="1"/>
  <c r="AB233" i="2" s="1"/>
  <c r="Y217" i="2"/>
  <c r="Z217" i="2" s="1"/>
  <c r="AA217" i="2" s="1"/>
  <c r="Y159" i="2"/>
  <c r="Z159" i="2" s="1"/>
  <c r="AB159" i="2" s="1"/>
  <c r="Y135" i="2"/>
  <c r="Z135" i="2" s="1"/>
  <c r="AA135" i="2" s="1"/>
  <c r="Y128" i="2"/>
  <c r="Z128" i="2" s="1"/>
  <c r="AB128" i="2" s="1"/>
  <c r="Y129" i="2"/>
  <c r="Z129" i="2" s="1"/>
  <c r="AB129" i="2" s="1"/>
  <c r="Y231" i="2"/>
  <c r="Z231" i="2" s="1"/>
  <c r="AA231" i="2" s="1"/>
  <c r="Y246" i="2"/>
  <c r="Z246" i="2" s="1"/>
  <c r="AB246" i="2" s="1"/>
  <c r="Y240" i="2"/>
  <c r="Z240" i="2" s="1"/>
  <c r="AB240" i="2" s="1"/>
  <c r="Y138" i="2"/>
  <c r="Z138" i="2" s="1"/>
  <c r="AB138" i="2" s="1"/>
  <c r="Y158" i="2"/>
  <c r="Z158" i="2" s="1"/>
  <c r="AB158" i="2" s="1"/>
  <c r="Y150" i="2"/>
  <c r="Z150" i="2" s="1"/>
  <c r="AB150" i="2" s="1"/>
  <c r="Y125" i="2"/>
  <c r="Z125" i="2" s="1"/>
  <c r="AB125" i="2" s="1"/>
  <c r="Y267" i="2"/>
  <c r="Z267" i="2" s="1"/>
  <c r="AB267" i="2" s="1"/>
  <c r="Y279" i="2"/>
  <c r="Z279" i="2" s="1"/>
  <c r="AB279" i="2" s="1"/>
  <c r="Y133" i="2"/>
  <c r="Z133" i="2" s="1"/>
  <c r="AA133" i="2" s="1"/>
  <c r="Y201" i="2"/>
  <c r="Z201" i="2" s="1"/>
  <c r="AA201" i="2" s="1"/>
  <c r="Y293" i="2"/>
  <c r="Z293" i="2" s="1"/>
  <c r="AA293" i="2" s="1"/>
  <c r="Y145" i="2"/>
  <c r="Z145" i="2" s="1"/>
  <c r="AB145" i="2" s="1"/>
  <c r="Y136" i="2"/>
  <c r="Z136" i="2" s="1"/>
  <c r="AA136" i="2" s="1"/>
  <c r="Y176" i="2"/>
  <c r="Z176" i="2" s="1"/>
  <c r="AB176" i="2" s="1"/>
  <c r="Y160" i="2"/>
  <c r="Z160" i="2" s="1"/>
  <c r="AB160" i="2" s="1"/>
  <c r="Y212" i="2"/>
  <c r="Z212" i="2" s="1"/>
  <c r="AA212" i="2" s="1"/>
  <c r="Y191" i="2"/>
  <c r="Z191" i="2" s="1"/>
  <c r="Y189" i="2"/>
  <c r="Z189" i="2" s="1"/>
  <c r="Y143" i="2"/>
  <c r="Z143" i="2" s="1"/>
  <c r="Y235" i="2"/>
  <c r="Z235" i="2" s="1"/>
  <c r="Y134" i="2"/>
  <c r="Z134" i="2" s="1"/>
  <c r="Y126" i="2"/>
  <c r="Z126" i="2" s="1"/>
  <c r="AB117" i="2"/>
  <c r="AA117" i="2"/>
  <c r="Y179" i="2"/>
  <c r="Z179" i="2" s="1"/>
  <c r="Y213" i="2"/>
  <c r="Z213" i="2" s="1"/>
  <c r="Y203" i="2"/>
  <c r="Z203" i="2" s="1"/>
  <c r="Y243" i="2"/>
  <c r="Z243" i="2" s="1"/>
  <c r="Y186" i="2"/>
  <c r="Z186" i="2" s="1"/>
  <c r="Y194" i="2"/>
  <c r="Z194" i="2" s="1"/>
  <c r="Y210" i="2"/>
  <c r="Z210" i="2" s="1"/>
  <c r="Y218" i="2"/>
  <c r="Z218" i="2" s="1"/>
  <c r="Y226" i="2"/>
  <c r="Z226" i="2" s="1"/>
  <c r="Y239" i="2"/>
  <c r="Z239" i="2" s="1"/>
  <c r="Y256" i="2"/>
  <c r="Z256" i="2" s="1"/>
  <c r="Y282" i="2"/>
  <c r="Z282" i="2" s="1"/>
  <c r="Y260" i="2"/>
  <c r="Z260" i="2" s="1"/>
  <c r="Y250" i="2"/>
  <c r="Z250" i="2" s="1"/>
  <c r="Y288" i="2"/>
  <c r="Z288" i="2" s="1"/>
  <c r="Y253" i="2"/>
  <c r="Z253" i="2" s="1"/>
  <c r="Y269" i="2"/>
  <c r="Z269" i="2" s="1"/>
  <c r="Y277" i="2"/>
  <c r="Z277" i="2" s="1"/>
  <c r="Y281" i="2"/>
  <c r="Z281" i="2" s="1"/>
  <c r="Y289" i="2"/>
  <c r="Z289" i="2" s="1"/>
  <c r="Y298" i="2"/>
  <c r="Z298" i="2" s="1"/>
  <c r="Y295" i="2"/>
  <c r="Z295" i="2" s="1"/>
  <c r="Y303" i="2"/>
  <c r="Z303" i="2" s="1"/>
  <c r="Y311" i="2"/>
  <c r="Z311" i="2" s="1"/>
  <c r="Y241" i="2"/>
  <c r="Z241" i="2" s="1"/>
  <c r="Y248" i="2"/>
  <c r="Z248" i="2" s="1"/>
  <c r="Y181" i="2"/>
  <c r="Z181" i="2" s="1"/>
  <c r="Y165" i="2"/>
  <c r="Z165" i="2" s="1"/>
  <c r="Y149" i="2"/>
  <c r="Z149" i="2" s="1"/>
  <c r="AB140" i="2"/>
  <c r="Y278" i="2"/>
  <c r="Z278" i="2" s="1"/>
  <c r="Y199" i="2"/>
  <c r="Z199" i="2" s="1"/>
  <c r="Y202" i="2"/>
  <c r="Z202" i="2" s="1"/>
  <c r="Y183" i="2"/>
  <c r="Z183" i="2" s="1"/>
  <c r="Y163" i="2"/>
  <c r="Z163" i="2" s="1"/>
  <c r="Y155" i="2"/>
  <c r="Z155" i="2" s="1"/>
  <c r="AB146" i="2"/>
  <c r="AA146" i="2"/>
  <c r="Y178" i="2"/>
  <c r="Z178" i="2" s="1"/>
  <c r="AA225" i="2"/>
  <c r="AB225" i="2"/>
  <c r="Y292" i="2"/>
  <c r="Z292" i="2" s="1"/>
  <c r="Y175" i="2"/>
  <c r="Z175" i="2" s="1"/>
  <c r="AA182" i="2"/>
  <c r="AB182" i="2"/>
  <c r="Y172" i="2"/>
  <c r="Z172" i="2" s="1"/>
  <c r="Y153" i="2"/>
  <c r="Z153" i="2" s="1"/>
  <c r="AB144" i="2"/>
  <c r="AA144" i="2"/>
  <c r="Y177" i="2"/>
  <c r="Z177" i="2" s="1"/>
  <c r="AA270" i="2"/>
  <c r="AB270" i="2"/>
  <c r="Y207" i="2"/>
  <c r="Z207" i="2" s="1"/>
  <c r="Y118" i="2"/>
  <c r="Z118" i="2" s="1"/>
  <c r="Y224" i="2"/>
  <c r="Z224" i="2" s="1"/>
  <c r="Y204" i="2"/>
  <c r="Z204" i="2" s="1"/>
  <c r="Y263" i="2"/>
  <c r="Z263" i="2" s="1"/>
  <c r="Y259" i="2"/>
  <c r="Z259" i="2" s="1"/>
  <c r="Y287" i="2"/>
  <c r="Z287" i="2" s="1"/>
  <c r="Y252" i="2"/>
  <c r="Z252" i="2" s="1"/>
  <c r="Y276" i="2"/>
  <c r="Z276" i="2" s="1"/>
  <c r="Y290" i="2"/>
  <c r="Z290" i="2" s="1"/>
  <c r="Y306" i="2"/>
  <c r="Z306" i="2" s="1"/>
  <c r="Y232" i="2"/>
  <c r="Z232" i="2" s="1"/>
  <c r="Y168" i="2"/>
  <c r="Z168" i="2" s="1"/>
  <c r="Y166" i="2"/>
  <c r="Z166" i="2" s="1"/>
  <c r="Y164" i="2"/>
  <c r="Z164" i="2" s="1"/>
  <c r="Y162" i="2"/>
  <c r="Z162" i="2" s="1"/>
  <c r="Y154" i="2"/>
  <c r="Z154" i="2" s="1"/>
  <c r="Y152" i="2"/>
  <c r="Z152" i="2" s="1"/>
  <c r="Y148" i="2"/>
  <c r="Z148" i="2" s="1"/>
  <c r="Y142" i="2"/>
  <c r="Z142" i="2" s="1"/>
  <c r="Y115" i="2"/>
  <c r="Z115" i="2" s="1"/>
  <c r="AB167" i="2"/>
  <c r="AA167" i="2"/>
  <c r="AB161" i="2"/>
  <c r="AB151" i="2"/>
  <c r="AA151" i="2"/>
  <c r="AB147" i="2"/>
  <c r="AB139" i="2"/>
  <c r="AA139" i="2"/>
  <c r="Y131" i="2"/>
  <c r="Z131" i="2" s="1"/>
  <c r="Y123" i="2"/>
  <c r="Z123" i="2" s="1"/>
  <c r="Y120" i="2"/>
  <c r="Z120" i="2" s="1"/>
  <c r="Y180" i="2"/>
  <c r="Z180" i="2" s="1"/>
  <c r="Y234" i="2"/>
  <c r="Z234" i="2" s="1"/>
  <c r="Y220" i="2"/>
  <c r="Z220" i="2" s="1"/>
  <c r="Y184" i="2"/>
  <c r="Z184" i="2" s="1"/>
  <c r="Y187" i="2"/>
  <c r="Z187" i="2" s="1"/>
  <c r="Y195" i="2"/>
  <c r="Z195" i="2" s="1"/>
  <c r="Y211" i="2"/>
  <c r="Z211" i="2" s="1"/>
  <c r="Y227" i="2"/>
  <c r="Z227" i="2" s="1"/>
  <c r="Y238" i="2"/>
  <c r="Z238" i="2" s="1"/>
  <c r="Y247" i="2"/>
  <c r="Z247" i="2" s="1"/>
  <c r="Y275" i="2"/>
  <c r="Z275" i="2" s="1"/>
  <c r="Y264" i="2"/>
  <c r="Z264" i="2" s="1"/>
  <c r="Y286" i="2"/>
  <c r="Z286" i="2" s="1"/>
  <c r="Y309" i="2"/>
  <c r="Z309" i="2" s="1"/>
  <c r="Y297" i="2"/>
  <c r="Z297" i="2" s="1"/>
  <c r="Y294" i="2"/>
  <c r="Z294" i="2" s="1"/>
  <c r="Y310" i="2"/>
  <c r="Z310" i="2" s="1"/>
  <c r="Y216" i="2"/>
  <c r="Z216" i="2" s="1"/>
  <c r="AB116" i="2"/>
  <c r="AA116" i="2"/>
  <c r="Y174" i="2"/>
  <c r="Z174" i="2" s="1"/>
  <c r="Y198" i="2"/>
  <c r="Z198" i="2" s="1"/>
  <c r="Y214" i="2"/>
  <c r="Z214" i="2" s="1"/>
  <c r="Y170" i="2"/>
  <c r="Z170" i="2" s="1"/>
  <c r="Y196" i="2"/>
  <c r="Z196" i="2" s="1"/>
  <c r="Y228" i="2"/>
  <c r="Z228" i="2" s="1"/>
  <c r="Y192" i="2"/>
  <c r="Z192" i="2" s="1"/>
  <c r="Y173" i="2"/>
  <c r="Z173" i="2" s="1"/>
  <c r="Y197" i="2"/>
  <c r="Z197" i="2" s="1"/>
  <c r="Y205" i="2"/>
  <c r="Z205" i="2" s="1"/>
  <c r="Y221" i="2"/>
  <c r="Z221" i="2" s="1"/>
  <c r="Y229" i="2"/>
  <c r="Z229" i="2" s="1"/>
  <c r="Y237" i="2"/>
  <c r="Z237" i="2" s="1"/>
  <c r="Y251" i="2"/>
  <c r="Z251" i="2" s="1"/>
  <c r="Y258" i="2"/>
  <c r="Z258" i="2" s="1"/>
  <c r="Y266" i="2"/>
  <c r="Z266" i="2" s="1"/>
  <c r="AA274" i="2"/>
  <c r="AB274" i="2"/>
  <c r="Y280" i="2"/>
  <c r="Z280" i="2" s="1"/>
  <c r="Y301" i="2"/>
  <c r="Z301" i="2" s="1"/>
  <c r="Y299" i="2"/>
  <c r="Z299" i="2" s="1"/>
  <c r="Y296" i="2"/>
  <c r="Z296" i="2" s="1"/>
  <c r="Y304" i="2"/>
  <c r="Z304" i="2" s="1"/>
  <c r="AB312" i="2"/>
  <c r="AA312" i="2"/>
  <c r="Y222" i="2"/>
  <c r="Z222" i="2" s="1"/>
  <c r="AB132" i="2"/>
  <c r="AA132" i="2"/>
  <c r="Y127" i="2"/>
  <c r="Z127" i="2" s="1"/>
  <c r="Y119" i="2"/>
  <c r="Z119" i="2" s="1"/>
  <c r="W274" i="2"/>
  <c r="V274" i="2"/>
  <c r="E113" i="2"/>
  <c r="Y121" i="2"/>
  <c r="Z121" i="2" s="1"/>
  <c r="G88" i="2"/>
  <c r="G90" i="2" s="1"/>
  <c r="AA190" i="1"/>
  <c r="Z190" i="1"/>
  <c r="AA129" i="1"/>
  <c r="Z129" i="1"/>
  <c r="Z133" i="1"/>
  <c r="AA133" i="1"/>
  <c r="U145" i="1"/>
  <c r="V145" i="1"/>
  <c r="U155" i="1"/>
  <c r="Z149" i="1"/>
  <c r="AA149" i="1"/>
  <c r="U151" i="1"/>
  <c r="V151" i="1"/>
  <c r="U156" i="1"/>
  <c r="V156" i="1"/>
  <c r="Z147" i="1"/>
  <c r="AA147" i="1"/>
  <c r="Z180" i="1"/>
  <c r="AA188" i="1"/>
  <c r="Z188" i="1"/>
  <c r="AA169" i="1"/>
  <c r="V175" i="1"/>
  <c r="U175" i="1"/>
  <c r="Z168" i="1"/>
  <c r="AA168" i="1"/>
  <c r="V173" i="1"/>
  <c r="U173" i="1"/>
  <c r="AA208" i="1"/>
  <c r="Z208" i="1"/>
  <c r="AA212" i="1"/>
  <c r="Z212" i="1"/>
  <c r="AA216" i="1"/>
  <c r="Z216" i="1"/>
  <c r="V222" i="1"/>
  <c r="U222" i="1"/>
  <c r="AA193" i="1"/>
  <c r="Z193" i="1"/>
  <c r="U189" i="1"/>
  <c r="V189" i="1"/>
  <c r="V210" i="1"/>
  <c r="U210" i="1"/>
  <c r="U237" i="1"/>
  <c r="V225" i="1"/>
  <c r="U244" i="1"/>
  <c r="V257" i="1"/>
  <c r="U257" i="1"/>
  <c r="AA261" i="1"/>
  <c r="Z261" i="1"/>
  <c r="AA287" i="1"/>
  <c r="Z287" i="1"/>
  <c r="U308" i="1"/>
  <c r="U304" i="1"/>
  <c r="V304" i="1"/>
  <c r="Z111" i="1"/>
  <c r="AA111" i="1"/>
  <c r="Z124" i="1"/>
  <c r="AA124" i="1"/>
  <c r="U121" i="1"/>
  <c r="U111" i="1"/>
  <c r="V111" i="1"/>
  <c r="V139" i="1"/>
  <c r="U139" i="1"/>
  <c r="Z159" i="1"/>
  <c r="AA159" i="1"/>
  <c r="Z156" i="1"/>
  <c r="AA156" i="1"/>
  <c r="Z158" i="1"/>
  <c r="AA158" i="1"/>
  <c r="V185" i="1"/>
  <c r="U185" i="1"/>
  <c r="U165" i="1"/>
  <c r="V165" i="1"/>
  <c r="U180" i="1"/>
  <c r="V188" i="1"/>
  <c r="U188" i="1"/>
  <c r="AA178" i="1"/>
  <c r="Z178" i="1"/>
  <c r="V174" i="1"/>
  <c r="U174" i="1"/>
  <c r="U213" i="1"/>
  <c r="V208" i="1"/>
  <c r="U208" i="1"/>
  <c r="V193" i="1"/>
  <c r="U193" i="1"/>
  <c r="AA197" i="1"/>
  <c r="Z197" i="1"/>
  <c r="U223" i="1"/>
  <c r="V223" i="1"/>
  <c r="AA228" i="1"/>
  <c r="Z228" i="1"/>
  <c r="V228" i="1"/>
  <c r="U228" i="1"/>
  <c r="V242" i="1"/>
  <c r="U272" i="1"/>
  <c r="V272" i="1"/>
  <c r="U280" i="1"/>
  <c r="V280" i="1"/>
  <c r="Z274" i="1"/>
  <c r="AA274" i="1"/>
  <c r="Z271" i="1"/>
  <c r="V309" i="1"/>
  <c r="Z305" i="1"/>
  <c r="AA305" i="1"/>
  <c r="U143" i="1"/>
  <c r="V143" i="1"/>
  <c r="U113" i="1"/>
  <c r="V113" i="1"/>
  <c r="U119" i="1"/>
  <c r="V119" i="1"/>
  <c r="AA120" i="1"/>
  <c r="Z120" i="1"/>
  <c r="Z121" i="1"/>
  <c r="AA121" i="1"/>
  <c r="U161" i="1"/>
  <c r="V161" i="1"/>
  <c r="V147" i="1"/>
  <c r="Z191" i="1"/>
  <c r="AA191" i="1"/>
  <c r="AA171" i="1"/>
  <c r="Z171" i="1"/>
  <c r="U168" i="1"/>
  <c r="V168" i="1"/>
  <c r="Z200" i="1"/>
  <c r="AA200" i="1"/>
  <c r="Z189" i="1"/>
  <c r="AA189" i="1"/>
  <c r="U200" i="1"/>
  <c r="V200" i="1"/>
  <c r="AA233" i="1"/>
  <c r="Z233" i="1"/>
  <c r="AA237" i="1"/>
  <c r="AA241" i="1"/>
  <c r="Z241" i="1"/>
  <c r="AA245" i="1"/>
  <c r="V245" i="1"/>
  <c r="V226" i="1"/>
  <c r="U226" i="1"/>
  <c r="AA257" i="1"/>
  <c r="Z257" i="1"/>
  <c r="U274" i="1"/>
  <c r="V261" i="1"/>
  <c r="U261" i="1"/>
  <c r="Z292" i="1"/>
  <c r="AA292" i="1"/>
  <c r="AA289" i="1"/>
  <c r="Z289" i="1"/>
  <c r="Z273" i="1"/>
  <c r="AA273" i="1"/>
  <c r="U302" i="1"/>
  <c r="V302" i="1"/>
  <c r="U306" i="1"/>
  <c r="V306" i="1"/>
  <c r="U305" i="1"/>
  <c r="V305" i="1"/>
  <c r="Z300" i="1"/>
  <c r="AA138" i="1"/>
  <c r="Z138" i="1"/>
  <c r="Z155" i="1"/>
  <c r="AA155" i="1"/>
  <c r="AA174" i="1"/>
  <c r="Z174" i="1"/>
  <c r="Z194" i="1"/>
  <c r="AA194" i="1"/>
  <c r="V204" i="1"/>
  <c r="U204" i="1"/>
  <c r="V197" i="1"/>
  <c r="U197" i="1"/>
  <c r="Z222" i="1"/>
  <c r="V233" i="1"/>
  <c r="U233" i="1"/>
  <c r="U252" i="1"/>
  <c r="V239" i="1"/>
  <c r="Z264" i="1"/>
  <c r="AA264" i="1"/>
  <c r="Z268" i="1"/>
  <c r="AA268" i="1"/>
  <c r="Z272" i="1"/>
  <c r="AA272" i="1"/>
  <c r="Z280" i="1"/>
  <c r="AA280" i="1"/>
  <c r="V271" i="1"/>
  <c r="U271" i="1"/>
  <c r="Z290" i="1"/>
  <c r="AA290" i="1"/>
  <c r="Z293" i="1"/>
  <c r="AA293" i="1"/>
  <c r="V265" i="1"/>
  <c r="U265" i="1"/>
  <c r="Z281" i="1"/>
  <c r="AA281" i="1"/>
  <c r="Z303" i="1"/>
  <c r="AA303" i="1"/>
  <c r="Z302" i="1"/>
  <c r="O281" i="1" l="1"/>
  <c r="P281" i="1" s="1"/>
  <c r="AA165" i="1"/>
  <c r="Z285" i="1"/>
  <c r="Z204" i="1"/>
  <c r="Z288" i="1"/>
  <c r="Z277" i="1"/>
  <c r="Z119" i="1"/>
  <c r="G292" i="1"/>
  <c r="I292" i="1" s="1"/>
  <c r="AA128" i="2"/>
  <c r="V190" i="1"/>
  <c r="V217" i="1"/>
  <c r="Z151" i="1"/>
  <c r="AA145" i="1"/>
  <c r="V269" i="1"/>
  <c r="U216" i="1"/>
  <c r="G261" i="1"/>
  <c r="AE261" i="1" s="1"/>
  <c r="AA215" i="2"/>
  <c r="AA220" i="1"/>
  <c r="G273" i="1"/>
  <c r="H273" i="1" s="1"/>
  <c r="G197" i="1"/>
  <c r="V178" i="1"/>
  <c r="AA156" i="2"/>
  <c r="G280" i="1"/>
  <c r="I280" i="1" s="1"/>
  <c r="AA143" i="1"/>
  <c r="AA114" i="2"/>
  <c r="Z269" i="1"/>
  <c r="AB265" i="2"/>
  <c r="O264" i="1"/>
  <c r="P264" i="1" s="1"/>
  <c r="I274" i="2"/>
  <c r="AB124" i="2"/>
  <c r="AA242" i="2"/>
  <c r="AB206" i="2"/>
  <c r="AF274" i="2"/>
  <c r="AA157" i="2"/>
  <c r="AB190" i="2"/>
  <c r="V249" i="1"/>
  <c r="U120" i="1"/>
  <c r="AA244" i="1"/>
  <c r="AA196" i="1"/>
  <c r="G213" i="1"/>
  <c r="H213" i="1" s="1"/>
  <c r="V293" i="1"/>
  <c r="U287" i="1"/>
  <c r="V201" i="1"/>
  <c r="AA253" i="1"/>
  <c r="T251" i="1"/>
  <c r="U251" i="1" s="1"/>
  <c r="AA276" i="1"/>
  <c r="U220" i="1"/>
  <c r="AA249" i="1"/>
  <c r="V181" i="1"/>
  <c r="Z240" i="1"/>
  <c r="AA176" i="1"/>
  <c r="V288" i="1"/>
  <c r="AA232" i="1"/>
  <c r="U273" i="1"/>
  <c r="U240" i="1"/>
  <c r="U221" i="1"/>
  <c r="AA213" i="1"/>
  <c r="AA308" i="1"/>
  <c r="AA164" i="1"/>
  <c r="AA157" i="1"/>
  <c r="V172" i="1"/>
  <c r="U209" i="1"/>
  <c r="Z139" i="1"/>
  <c r="U277" i="1"/>
  <c r="AA283" i="2"/>
  <c r="AA113" i="2"/>
  <c r="AA236" i="2"/>
  <c r="AA233" i="2"/>
  <c r="AA125" i="2"/>
  <c r="AA300" i="2"/>
  <c r="AA240" i="2"/>
  <c r="U301" i="1"/>
  <c r="U241" i="1"/>
  <c r="U205" i="1"/>
  <c r="AA224" i="1"/>
  <c r="Z236" i="1"/>
  <c r="Z265" i="1"/>
  <c r="V236" i="1"/>
  <c r="Z217" i="1"/>
  <c r="T267" i="1"/>
  <c r="U267" i="1" s="1"/>
  <c r="O212" i="1"/>
  <c r="P212" i="1" s="1"/>
  <c r="U290" i="1"/>
  <c r="V157" i="1"/>
  <c r="V176" i="1"/>
  <c r="AA221" i="1"/>
  <c r="V256" i="1"/>
  <c r="U276" i="1"/>
  <c r="U264" i="1"/>
  <c r="G113" i="2"/>
  <c r="I113" i="2" s="1"/>
  <c r="G224" i="1"/>
  <c r="G229" i="1"/>
  <c r="I229" i="1" s="1"/>
  <c r="O180" i="1"/>
  <c r="P180" i="1" s="1"/>
  <c r="G225" i="1"/>
  <c r="I225" i="1" s="1"/>
  <c r="G232" i="1"/>
  <c r="I232" i="1" s="1"/>
  <c r="AA185" i="2"/>
  <c r="AB201" i="2"/>
  <c r="AB231" i="2"/>
  <c r="AA208" i="2"/>
  <c r="AA176" i="2"/>
  <c r="AB305" i="2"/>
  <c r="AA145" i="2"/>
  <c r="AB249" i="2"/>
  <c r="AB245" i="2"/>
  <c r="AA285" i="2"/>
  <c r="AA255" i="2"/>
  <c r="AB254" i="2"/>
  <c r="N147" i="2"/>
  <c r="O147" i="2" s="1"/>
  <c r="N217" i="2"/>
  <c r="O217" i="2" s="1"/>
  <c r="AA261" i="2"/>
  <c r="AA279" i="2"/>
  <c r="AA159" i="2"/>
  <c r="AA307" i="2"/>
  <c r="AA193" i="2"/>
  <c r="G135" i="2"/>
  <c r="I135" i="2" s="1"/>
  <c r="G117" i="2"/>
  <c r="H117" i="2" s="1"/>
  <c r="G166" i="2"/>
  <c r="H166" i="2" s="1"/>
  <c r="G301" i="2"/>
  <c r="I301" i="2" s="1"/>
  <c r="G287" i="2"/>
  <c r="I287" i="2" s="1"/>
  <c r="G259" i="2"/>
  <c r="I259" i="2" s="1"/>
  <c r="G252" i="2"/>
  <c r="I252" i="2" s="1"/>
  <c r="G232" i="2"/>
  <c r="H232" i="2" s="1"/>
  <c r="G200" i="2"/>
  <c r="I200" i="2" s="1"/>
  <c r="G227" i="2"/>
  <c r="H227" i="2" s="1"/>
  <c r="G173" i="2"/>
  <c r="I173" i="2" s="1"/>
  <c r="G155" i="2"/>
  <c r="I155" i="2" s="1"/>
  <c r="G277" i="2"/>
  <c r="I277" i="2" s="1"/>
  <c r="G240" i="2"/>
  <c r="I240" i="2" s="1"/>
  <c r="G202" i="2"/>
  <c r="I202" i="2" s="1"/>
  <c r="G179" i="2"/>
  <c r="I179" i="2" s="1"/>
  <c r="G231" i="2"/>
  <c r="I231" i="2" s="1"/>
  <c r="G119" i="2"/>
  <c r="I119" i="2" s="1"/>
  <c r="G146" i="2"/>
  <c r="H146" i="2" s="1"/>
  <c r="G233" i="2"/>
  <c r="H233" i="2" s="1"/>
  <c r="G300" i="2"/>
  <c r="I300" i="2" s="1"/>
  <c r="G273" i="2"/>
  <c r="I273" i="2" s="1"/>
  <c r="G266" i="2"/>
  <c r="I266" i="2" s="1"/>
  <c r="G272" i="2"/>
  <c r="I272" i="2" s="1"/>
  <c r="G214" i="2"/>
  <c r="I214" i="2" s="1"/>
  <c r="G182" i="2"/>
  <c r="I182" i="2" s="1"/>
  <c r="G229" i="2"/>
  <c r="I229" i="2" s="1"/>
  <c r="G199" i="2"/>
  <c r="H199" i="2" s="1"/>
  <c r="G183" i="2"/>
  <c r="I183" i="2" s="1"/>
  <c r="G169" i="2"/>
  <c r="H169" i="2" s="1"/>
  <c r="G142" i="2"/>
  <c r="I142" i="2" s="1"/>
  <c r="G217" i="2"/>
  <c r="I217" i="2" s="1"/>
  <c r="G298" i="2"/>
  <c r="G269" i="2"/>
  <c r="I269" i="2" s="1"/>
  <c r="G239" i="2"/>
  <c r="I239" i="2" s="1"/>
  <c r="G203" i="2"/>
  <c r="I203" i="2" s="1"/>
  <c r="G165" i="2"/>
  <c r="I165" i="2" s="1"/>
  <c r="G139" i="2"/>
  <c r="I139" i="2" s="1"/>
  <c r="G121" i="2"/>
  <c r="I121" i="2" s="1"/>
  <c r="G162" i="2"/>
  <c r="H162" i="2" s="1"/>
  <c r="G305" i="2"/>
  <c r="H305" i="2" s="1"/>
  <c r="G294" i="2"/>
  <c r="I294" i="2" s="1"/>
  <c r="G263" i="2"/>
  <c r="I263" i="2" s="1"/>
  <c r="G268" i="2"/>
  <c r="I268" i="2" s="1"/>
  <c r="G237" i="2"/>
  <c r="I237" i="2" s="1"/>
  <c r="G204" i="2"/>
  <c r="I204" i="2" s="1"/>
  <c r="G254" i="2"/>
  <c r="I254" i="2" s="1"/>
  <c r="G187" i="2"/>
  <c r="I187" i="2" s="1"/>
  <c r="G163" i="2"/>
  <c r="I163" i="2" s="1"/>
  <c r="G157" i="2"/>
  <c r="I157" i="2" s="1"/>
  <c r="N163" i="2"/>
  <c r="O163" i="2" s="1"/>
  <c r="N132" i="2"/>
  <c r="O132" i="2" s="1"/>
  <c r="N150" i="2"/>
  <c r="O150" i="2" s="1"/>
  <c r="N164" i="2"/>
  <c r="O164" i="2" s="1"/>
  <c r="N252" i="2"/>
  <c r="O252" i="2" s="1"/>
  <c r="N134" i="2"/>
  <c r="O134" i="2" s="1"/>
  <c r="N181" i="2"/>
  <c r="O181" i="2" s="1"/>
  <c r="N148" i="2"/>
  <c r="O148" i="2" s="1"/>
  <c r="N260" i="2"/>
  <c r="O260" i="2" s="1"/>
  <c r="N144" i="2"/>
  <c r="O144" i="2" s="1"/>
  <c r="N166" i="2"/>
  <c r="O166" i="2" s="1"/>
  <c r="N273" i="2"/>
  <c r="O273" i="2" s="1"/>
  <c r="N257" i="2"/>
  <c r="O257" i="2" s="1"/>
  <c r="N244" i="2"/>
  <c r="O244" i="2" s="1"/>
  <c r="N230" i="2"/>
  <c r="O230" i="2" s="1"/>
  <c r="N214" i="2"/>
  <c r="O214" i="2" s="1"/>
  <c r="N198" i="2"/>
  <c r="O198" i="2" s="1"/>
  <c r="N182" i="2"/>
  <c r="O182" i="2" s="1"/>
  <c r="N229" i="2"/>
  <c r="O229" i="2" s="1"/>
  <c r="N189" i="2"/>
  <c r="O189" i="2" s="1"/>
  <c r="N215" i="2"/>
  <c r="O215" i="2" s="1"/>
  <c r="N165" i="2"/>
  <c r="O165" i="2" s="1"/>
  <c r="N161" i="2"/>
  <c r="O161" i="2" s="1"/>
  <c r="N140" i="2"/>
  <c r="O140" i="2" s="1"/>
  <c r="N241" i="2"/>
  <c r="O241" i="2" s="1"/>
  <c r="N225" i="2"/>
  <c r="O225" i="2" s="1"/>
  <c r="N145" i="2"/>
  <c r="O145" i="2" s="1"/>
  <c r="N312" i="2"/>
  <c r="O312" i="2" s="1"/>
  <c r="N220" i="2"/>
  <c r="O220" i="2" s="1"/>
  <c r="N204" i="2"/>
  <c r="O204" i="2" s="1"/>
  <c r="N188" i="2"/>
  <c r="O188" i="2" s="1"/>
  <c r="N126" i="2"/>
  <c r="O126" i="2" s="1"/>
  <c r="N113" i="2"/>
  <c r="O113" i="2" s="1"/>
  <c r="N154" i="2"/>
  <c r="O154" i="2" s="1"/>
  <c r="N303" i="2"/>
  <c r="O303" i="2" s="1"/>
  <c r="N253" i="2"/>
  <c r="O253" i="2" s="1"/>
  <c r="N282" i="2"/>
  <c r="O282" i="2" s="1"/>
  <c r="N194" i="2"/>
  <c r="O194" i="2" s="1"/>
  <c r="N153" i="2"/>
  <c r="O153" i="2" s="1"/>
  <c r="G10" i="2"/>
  <c r="N187" i="2"/>
  <c r="O187" i="2" s="1"/>
  <c r="N298" i="2"/>
  <c r="O298" i="2" s="1"/>
  <c r="N250" i="2"/>
  <c r="O250" i="2" s="1"/>
  <c r="N226" i="2"/>
  <c r="O226" i="2" s="1"/>
  <c r="N243" i="2"/>
  <c r="O243" i="2" s="1"/>
  <c r="N130" i="2"/>
  <c r="O130" i="2" s="1"/>
  <c r="N175" i="2"/>
  <c r="O175" i="2" s="1"/>
  <c r="AA122" i="2"/>
  <c r="AB141" i="2"/>
  <c r="AB169" i="2"/>
  <c r="AA169" i="2"/>
  <c r="AB133" i="2"/>
  <c r="AB135" i="2"/>
  <c r="AA313" i="2"/>
  <c r="G124" i="2"/>
  <c r="I124" i="2" s="1"/>
  <c r="G159" i="2"/>
  <c r="I159" i="2" s="1"/>
  <c r="G144" i="2"/>
  <c r="I144" i="2" s="1"/>
  <c r="G223" i="2"/>
  <c r="H223" i="2" s="1"/>
  <c r="G310" i="2"/>
  <c r="H310" i="2" s="1"/>
  <c r="G275" i="2"/>
  <c r="I275" i="2" s="1"/>
  <c r="G284" i="2"/>
  <c r="I284" i="2" s="1"/>
  <c r="G276" i="2"/>
  <c r="I276" i="2" s="1"/>
  <c r="G216" i="2"/>
  <c r="I216" i="2" s="1"/>
  <c r="G184" i="2"/>
  <c r="I184" i="2" s="1"/>
  <c r="G264" i="2"/>
  <c r="I264" i="2" s="1"/>
  <c r="G134" i="2"/>
  <c r="H134" i="2" s="1"/>
  <c r="G175" i="2"/>
  <c r="H175" i="2" s="1"/>
  <c r="G288" i="2"/>
  <c r="I288" i="2" s="1"/>
  <c r="G226" i="2"/>
  <c r="I226" i="2" s="1"/>
  <c r="G243" i="2"/>
  <c r="I243" i="2" s="1"/>
  <c r="G153" i="2"/>
  <c r="AF153" i="2" s="1"/>
  <c r="G114" i="2"/>
  <c r="I114" i="2" s="1"/>
  <c r="G147" i="2"/>
  <c r="AF147" i="2" s="1"/>
  <c r="G133" i="2"/>
  <c r="I133" i="2" s="1"/>
  <c r="G160" i="2"/>
  <c r="H160" i="2" s="1"/>
  <c r="G299" i="2"/>
  <c r="I299" i="2" s="1"/>
  <c r="G285" i="2"/>
  <c r="I285" i="2" s="1"/>
  <c r="G257" i="2"/>
  <c r="H257" i="2" s="1"/>
  <c r="G244" i="2"/>
  <c r="I244" i="2" s="1"/>
  <c r="G230" i="2"/>
  <c r="I230" i="2" s="1"/>
  <c r="G198" i="2"/>
  <c r="H198" i="2" s="1"/>
  <c r="G219" i="2"/>
  <c r="I219" i="2" s="1"/>
  <c r="G171" i="2"/>
  <c r="H171" i="2" s="1"/>
  <c r="G248" i="2"/>
  <c r="I248" i="2" s="1"/>
  <c r="G131" i="2"/>
  <c r="I131" i="2" s="1"/>
  <c r="G156" i="2"/>
  <c r="I156" i="2" s="1"/>
  <c r="G303" i="2"/>
  <c r="I303" i="2" s="1"/>
  <c r="G289" i="2"/>
  <c r="H289" i="2" s="1"/>
  <c r="G260" i="2"/>
  <c r="I260" i="2" s="1"/>
  <c r="G194" i="2"/>
  <c r="H194" i="2" s="1"/>
  <c r="G130" i="2"/>
  <c r="I130" i="2" s="1"/>
  <c r="G132" i="2"/>
  <c r="G167" i="2"/>
  <c r="I167" i="2" s="1"/>
  <c r="G136" i="2"/>
  <c r="I136" i="2" s="1"/>
  <c r="G148" i="2"/>
  <c r="I148" i="2" s="1"/>
  <c r="G207" i="2"/>
  <c r="I207" i="2" s="1"/>
  <c r="G308" i="2"/>
  <c r="I308" i="2" s="1"/>
  <c r="G286" i="2"/>
  <c r="I286" i="2" s="1"/>
  <c r="G247" i="2"/>
  <c r="I247" i="2" s="1"/>
  <c r="G234" i="2"/>
  <c r="I234" i="2" s="1"/>
  <c r="G220" i="2"/>
  <c r="I220" i="2" s="1"/>
  <c r="G188" i="2"/>
  <c r="H188" i="2" s="1"/>
  <c r="G185" i="2"/>
  <c r="I185" i="2" s="1"/>
  <c r="G215" i="2"/>
  <c r="H215" i="2" s="1"/>
  <c r="G122" i="2"/>
  <c r="I122" i="2" s="1"/>
  <c r="N116" i="2"/>
  <c r="O116" i="2" s="1"/>
  <c r="N129" i="2"/>
  <c r="O129" i="2" s="1"/>
  <c r="N156" i="2"/>
  <c r="O156" i="2" s="1"/>
  <c r="N246" i="2"/>
  <c r="O246" i="2" s="1"/>
  <c r="N224" i="2"/>
  <c r="O224" i="2" s="1"/>
  <c r="N208" i="2"/>
  <c r="O208" i="2" s="1"/>
  <c r="N192" i="2"/>
  <c r="O192" i="2" s="1"/>
  <c r="N176" i="2"/>
  <c r="O176" i="2" s="1"/>
  <c r="N118" i="2"/>
  <c r="O118" i="2" s="1"/>
  <c r="N278" i="2"/>
  <c r="O278" i="2" s="1"/>
  <c r="N256" i="2"/>
  <c r="O256" i="2" s="1"/>
  <c r="N177" i="2"/>
  <c r="O177" i="2" s="1"/>
  <c r="N209" i="2"/>
  <c r="O209" i="2" s="1"/>
  <c r="N236" i="2"/>
  <c r="O236" i="2" s="1"/>
  <c r="N245" i="2"/>
  <c r="O245" i="2" s="1"/>
  <c r="N193" i="2"/>
  <c r="O193" i="2" s="1"/>
  <c r="N197" i="2"/>
  <c r="O197" i="2" s="1"/>
  <c r="N261" i="2"/>
  <c r="O261" i="2" s="1"/>
  <c r="N240" i="2"/>
  <c r="O240" i="2" s="1"/>
  <c r="N172" i="2"/>
  <c r="O172" i="2" s="1"/>
  <c r="N124" i="2"/>
  <c r="O124" i="2" s="1"/>
  <c r="N160" i="2"/>
  <c r="O160" i="2" s="1"/>
  <c r="N262" i="2"/>
  <c r="O262" i="2" s="1"/>
  <c r="N228" i="2"/>
  <c r="O228" i="2" s="1"/>
  <c r="N212" i="2"/>
  <c r="O212" i="2" s="1"/>
  <c r="N196" i="2"/>
  <c r="O196" i="2" s="1"/>
  <c r="N180" i="2"/>
  <c r="O180" i="2" s="1"/>
  <c r="AB209" i="2"/>
  <c r="AA130" i="2"/>
  <c r="G157" i="1"/>
  <c r="H157" i="1" s="1"/>
  <c r="G309" i="1"/>
  <c r="H309" i="1" s="1"/>
  <c r="O288" i="1"/>
  <c r="P288" i="1" s="1"/>
  <c r="G200" i="1"/>
  <c r="H200" i="1" s="1"/>
  <c r="G257" i="1"/>
  <c r="I257" i="1" s="1"/>
  <c r="AA225" i="1"/>
  <c r="U303" i="1"/>
  <c r="O184" i="1"/>
  <c r="P184" i="1" s="1"/>
  <c r="Z201" i="1"/>
  <c r="I308" i="1"/>
  <c r="AA113" i="1"/>
  <c r="U171" i="1"/>
  <c r="V169" i="1"/>
  <c r="V191" i="1"/>
  <c r="V292" i="1"/>
  <c r="G284" i="1"/>
  <c r="H284" i="1" s="1"/>
  <c r="G161" i="1"/>
  <c r="H161" i="1" s="1"/>
  <c r="O245" i="1"/>
  <c r="P245" i="1" s="1"/>
  <c r="G249" i="1"/>
  <c r="H249" i="1" s="1"/>
  <c r="O236" i="1"/>
  <c r="P236" i="1" s="1"/>
  <c r="V268" i="1"/>
  <c r="AA304" i="1"/>
  <c r="U232" i="1"/>
  <c r="U138" i="1"/>
  <c r="AA301" i="1"/>
  <c r="Z296" i="1"/>
  <c r="AA309" i="1"/>
  <c r="Z160" i="1"/>
  <c r="Z184" i="1"/>
  <c r="U184" i="1"/>
  <c r="AA181" i="1"/>
  <c r="H289" i="1"/>
  <c r="V296" i="1"/>
  <c r="V297" i="1"/>
  <c r="G304" i="1"/>
  <c r="I304" i="1" s="1"/>
  <c r="G296" i="1"/>
  <c r="AE296" i="1" s="1"/>
  <c r="G256" i="1"/>
  <c r="I256" i="1" s="1"/>
  <c r="Z226" i="1"/>
  <c r="V160" i="1"/>
  <c r="V194" i="1"/>
  <c r="U133" i="1"/>
  <c r="AA229" i="1"/>
  <c r="U248" i="1"/>
  <c r="Z205" i="1"/>
  <c r="T146" i="1"/>
  <c r="U146" i="1" s="1"/>
  <c r="G156" i="1"/>
  <c r="H156" i="1" s="1"/>
  <c r="O269" i="1"/>
  <c r="P269" i="1" s="1"/>
  <c r="O176" i="1"/>
  <c r="P176" i="1" s="1"/>
  <c r="O277" i="1"/>
  <c r="P277" i="1" s="1"/>
  <c r="O308" i="1"/>
  <c r="P308" i="1" s="1"/>
  <c r="G204" i="1"/>
  <c r="I204" i="1" s="1"/>
  <c r="G297" i="1"/>
  <c r="H297" i="1" s="1"/>
  <c r="G217" i="1"/>
  <c r="H217" i="1" s="1"/>
  <c r="H292" i="1"/>
  <c r="V149" i="1"/>
  <c r="X195" i="1"/>
  <c r="Y195" i="1" s="1"/>
  <c r="AA195" i="1" s="1"/>
  <c r="I269" i="1"/>
  <c r="H189" i="1"/>
  <c r="G173" i="1"/>
  <c r="H173" i="1" s="1"/>
  <c r="O248" i="1"/>
  <c r="P248" i="1" s="1"/>
  <c r="U214" i="1"/>
  <c r="V251" i="1"/>
  <c r="G221" i="1"/>
  <c r="I221" i="1" s="1"/>
  <c r="O164" i="1"/>
  <c r="AE164" i="1" s="1"/>
  <c r="G253" i="1"/>
  <c r="I253" i="1" s="1"/>
  <c r="G205" i="1"/>
  <c r="H205" i="1" s="1"/>
  <c r="G240" i="1"/>
  <c r="I240" i="1" s="1"/>
  <c r="O241" i="1"/>
  <c r="P241" i="1" s="1"/>
  <c r="X310" i="1"/>
  <c r="Y310" i="1" s="1"/>
  <c r="Z310" i="1" s="1"/>
  <c r="H192" i="1"/>
  <c r="I237" i="1"/>
  <c r="H237" i="1"/>
  <c r="I260" i="1"/>
  <c r="H260" i="1"/>
  <c r="I244" i="1"/>
  <c r="H244" i="1"/>
  <c r="Z128" i="1"/>
  <c r="AA128" i="1"/>
  <c r="H196" i="1"/>
  <c r="I196" i="1"/>
  <c r="V164" i="1"/>
  <c r="I209" i="1"/>
  <c r="O192" i="1"/>
  <c r="P192" i="1" s="1"/>
  <c r="O300" i="1"/>
  <c r="P300" i="1" s="1"/>
  <c r="V196" i="1"/>
  <c r="U229" i="1"/>
  <c r="AA297" i="1"/>
  <c r="V159" i="1"/>
  <c r="V212" i="1"/>
  <c r="U281" i="1"/>
  <c r="Z284" i="1"/>
  <c r="U158" i="1"/>
  <c r="U300" i="1"/>
  <c r="T307" i="1"/>
  <c r="U307" i="1" s="1"/>
  <c r="I168" i="1"/>
  <c r="AA223" i="1"/>
  <c r="AA260" i="1"/>
  <c r="T128" i="1"/>
  <c r="AA256" i="1"/>
  <c r="X291" i="1"/>
  <c r="Y291" i="1" s="1"/>
  <c r="AA291" i="1" s="1"/>
  <c r="V307" i="1"/>
  <c r="O196" i="1"/>
  <c r="P196" i="1" s="1"/>
  <c r="O301" i="1"/>
  <c r="P301" i="1" s="1"/>
  <c r="O209" i="1"/>
  <c r="P209" i="1" s="1"/>
  <c r="O201" i="1"/>
  <c r="P201" i="1" s="1"/>
  <c r="O237" i="1"/>
  <c r="P237" i="1" s="1"/>
  <c r="G216" i="1"/>
  <c r="AE216" i="1" s="1"/>
  <c r="G276" i="1"/>
  <c r="I276" i="1" s="1"/>
  <c r="I185" i="1"/>
  <c r="H185" i="1"/>
  <c r="V283" i="1"/>
  <c r="U283" i="1"/>
  <c r="X279" i="1"/>
  <c r="Y279" i="1" s="1"/>
  <c r="AA279" i="1" s="1"/>
  <c r="T243" i="1"/>
  <c r="V243" i="1" s="1"/>
  <c r="U152" i="1"/>
  <c r="X179" i="1"/>
  <c r="Y179" i="1" s="1"/>
  <c r="Z179" i="1" s="1"/>
  <c r="H272" i="1"/>
  <c r="H208" i="1"/>
  <c r="AE224" i="1"/>
  <c r="AH224" i="1" s="1"/>
  <c r="U207" i="1"/>
  <c r="U177" i="1"/>
  <c r="AA306" i="1"/>
  <c r="H228" i="1"/>
  <c r="G165" i="1"/>
  <c r="I165" i="1" s="1"/>
  <c r="T250" i="1"/>
  <c r="U250" i="1" s="1"/>
  <c r="Z112" i="1"/>
  <c r="V198" i="1"/>
  <c r="G172" i="1"/>
  <c r="I172" i="1" s="1"/>
  <c r="X115" i="1"/>
  <c r="Y115" i="1" s="1"/>
  <c r="AA115" i="1" s="1"/>
  <c r="T150" i="1"/>
  <c r="U259" i="1"/>
  <c r="I164" i="1"/>
  <c r="H164" i="1"/>
  <c r="AE272" i="1"/>
  <c r="G169" i="1"/>
  <c r="I169" i="1" s="1"/>
  <c r="U167" i="1"/>
  <c r="V247" i="1"/>
  <c r="AA209" i="1"/>
  <c r="Z209" i="1"/>
  <c r="O230" i="1"/>
  <c r="P230" i="1" s="1"/>
  <c r="O214" i="1"/>
  <c r="P214" i="1" s="1"/>
  <c r="O198" i="1"/>
  <c r="P198" i="1" s="1"/>
  <c r="G252" i="1"/>
  <c r="I252" i="1" s="1"/>
  <c r="H197" i="1"/>
  <c r="I197" i="1"/>
  <c r="U246" i="1"/>
  <c r="V246" i="1"/>
  <c r="V163" i="1"/>
  <c r="U163" i="1"/>
  <c r="AA161" i="1"/>
  <c r="Z227" i="1"/>
  <c r="X134" i="1"/>
  <c r="Y134" i="1" s="1"/>
  <c r="AA134" i="1" s="1"/>
  <c r="AA258" i="1"/>
  <c r="Z136" i="1"/>
  <c r="I265" i="1"/>
  <c r="G177" i="1"/>
  <c r="H177" i="1" s="1"/>
  <c r="Z210" i="1"/>
  <c r="G285" i="1"/>
  <c r="I285" i="1" s="1"/>
  <c r="AA252" i="1"/>
  <c r="Z248" i="1"/>
  <c r="V284" i="1"/>
  <c r="V231" i="1"/>
  <c r="H201" i="1"/>
  <c r="AE208" i="1"/>
  <c r="AA177" i="1"/>
  <c r="V118" i="1"/>
  <c r="AA130" i="1"/>
  <c r="Z123" i="1"/>
  <c r="O144" i="1"/>
  <c r="P144" i="1" s="1"/>
  <c r="U117" i="1"/>
  <c r="AA173" i="1"/>
  <c r="H277" i="1"/>
  <c r="I248" i="1"/>
  <c r="G306" i="1"/>
  <c r="I306" i="1" s="1"/>
  <c r="G290" i="1"/>
  <c r="G242" i="1"/>
  <c r="I242" i="1" s="1"/>
  <c r="G226" i="1"/>
  <c r="I226" i="1" s="1"/>
  <c r="U125" i="1"/>
  <c r="X266" i="1"/>
  <c r="Y266" i="1" s="1"/>
  <c r="AA266" i="1" s="1"/>
  <c r="Z192" i="1"/>
  <c r="X275" i="1"/>
  <c r="Y275" i="1" s="1"/>
  <c r="AA172" i="1"/>
  <c r="T135" i="1"/>
  <c r="I281" i="1"/>
  <c r="I188" i="1"/>
  <c r="I277" i="1"/>
  <c r="H248" i="1"/>
  <c r="AB257" i="2"/>
  <c r="AA138" i="2"/>
  <c r="AB137" i="2"/>
  <c r="AB219" i="2"/>
  <c r="AA273" i="2"/>
  <c r="AB271" i="2"/>
  <c r="AA200" i="2"/>
  <c r="AB223" i="2"/>
  <c r="AA188" i="2"/>
  <c r="AA268" i="2"/>
  <c r="AA262" i="2"/>
  <c r="AB272" i="2"/>
  <c r="AA308" i="2"/>
  <c r="N270" i="2"/>
  <c r="O270" i="2" s="1"/>
  <c r="N151" i="2"/>
  <c r="O151" i="2" s="1"/>
  <c r="N115" i="2"/>
  <c r="O115" i="2" s="1"/>
  <c r="N142" i="2"/>
  <c r="O142" i="2" s="1"/>
  <c r="N170" i="2"/>
  <c r="O170" i="2" s="1"/>
  <c r="N309" i="2"/>
  <c r="O309" i="2" s="1"/>
  <c r="N293" i="2"/>
  <c r="O293" i="2" s="1"/>
  <c r="N306" i="2"/>
  <c r="O306" i="2" s="1"/>
  <c r="N279" i="2"/>
  <c r="O279" i="2" s="1"/>
  <c r="N267" i="2"/>
  <c r="O267" i="2" s="1"/>
  <c r="N251" i="2"/>
  <c r="O251" i="2" s="1"/>
  <c r="N290" i="2"/>
  <c r="O290" i="2" s="1"/>
  <c r="N238" i="2"/>
  <c r="O238" i="2" s="1"/>
  <c r="N195" i="2"/>
  <c r="O195" i="2" s="1"/>
  <c r="N205" i="2"/>
  <c r="O205" i="2" s="1"/>
  <c r="N183" i="2"/>
  <c r="O183" i="2" s="1"/>
  <c r="N248" i="2"/>
  <c r="O248" i="2" s="1"/>
  <c r="N127" i="2"/>
  <c r="O127" i="2" s="1"/>
  <c r="N162" i="2"/>
  <c r="O162" i="2" s="1"/>
  <c r="N202" i="2"/>
  <c r="O202" i="2" s="1"/>
  <c r="N157" i="2"/>
  <c r="O157" i="2" s="1"/>
  <c r="N123" i="2"/>
  <c r="O123" i="2" s="1"/>
  <c r="N138" i="2"/>
  <c r="O138" i="2" s="1"/>
  <c r="N158" i="2"/>
  <c r="O158" i="2" s="1"/>
  <c r="N201" i="2"/>
  <c r="O201" i="2" s="1"/>
  <c r="N307" i="2"/>
  <c r="O307" i="2" s="1"/>
  <c r="N291" i="2"/>
  <c r="O291" i="2" s="1"/>
  <c r="N302" i="2"/>
  <c r="O302" i="2" s="1"/>
  <c r="N296" i="2"/>
  <c r="O296" i="2" s="1"/>
  <c r="N265" i="2"/>
  <c r="O265" i="2" s="1"/>
  <c r="N249" i="2"/>
  <c r="O249" i="2" s="1"/>
  <c r="N280" i="2"/>
  <c r="O280" i="2" s="1"/>
  <c r="N222" i="2"/>
  <c r="O222" i="2" s="1"/>
  <c r="N206" i="2"/>
  <c r="O206" i="2" s="1"/>
  <c r="N190" i="2"/>
  <c r="O190" i="2" s="1"/>
  <c r="N174" i="2"/>
  <c r="O174" i="2" s="1"/>
  <c r="N120" i="2"/>
  <c r="O120" i="2" s="1"/>
  <c r="N191" i="2"/>
  <c r="O191" i="2" s="1"/>
  <c r="N137" i="2"/>
  <c r="O137" i="2" s="1"/>
  <c r="N119" i="2"/>
  <c r="O119" i="2" s="1"/>
  <c r="N168" i="2"/>
  <c r="O168" i="2" s="1"/>
  <c r="N295" i="2"/>
  <c r="O295" i="2" s="1"/>
  <c r="N281" i="2"/>
  <c r="O281" i="2" s="1"/>
  <c r="N210" i="2"/>
  <c r="O210" i="2" s="1"/>
  <c r="N203" i="2"/>
  <c r="O203" i="2" s="1"/>
  <c r="N235" i="2"/>
  <c r="O235" i="2" s="1"/>
  <c r="N135" i="2"/>
  <c r="O135" i="2" s="1"/>
  <c r="N159" i="2"/>
  <c r="O159" i="2" s="1"/>
  <c r="N117" i="2"/>
  <c r="O117" i="2" s="1"/>
  <c r="N146" i="2"/>
  <c r="O146" i="2" s="1"/>
  <c r="N313" i="2"/>
  <c r="O313" i="2" s="1"/>
  <c r="N297" i="2"/>
  <c r="O297" i="2" s="1"/>
  <c r="N304" i="2"/>
  <c r="O304" i="2" s="1"/>
  <c r="N283" i="2"/>
  <c r="O283" i="2" s="1"/>
  <c r="N271" i="2"/>
  <c r="O271" i="2" s="1"/>
  <c r="N255" i="2"/>
  <c r="O255" i="2" s="1"/>
  <c r="N258" i="2"/>
  <c r="O258" i="2" s="1"/>
  <c r="N242" i="2"/>
  <c r="O242" i="2" s="1"/>
  <c r="N211" i="2"/>
  <c r="O211" i="2" s="1"/>
  <c r="N221" i="2"/>
  <c r="O221" i="2" s="1"/>
  <c r="N128" i="2"/>
  <c r="O128" i="2" s="1"/>
  <c r="N289" i="2"/>
  <c r="O289" i="2" s="1"/>
  <c r="N213" i="2"/>
  <c r="O213" i="2" s="1"/>
  <c r="AA244" i="2"/>
  <c r="AA267" i="2"/>
  <c r="N139" i="2"/>
  <c r="O139" i="2" s="1"/>
  <c r="N167" i="2"/>
  <c r="O167" i="2" s="1"/>
  <c r="N121" i="2"/>
  <c r="O121" i="2" s="1"/>
  <c r="N136" i="2"/>
  <c r="O136" i="2" s="1"/>
  <c r="N223" i="2"/>
  <c r="O223" i="2" s="1"/>
  <c r="N301" i="2"/>
  <c r="O301" i="2" s="1"/>
  <c r="N310" i="2"/>
  <c r="O310" i="2" s="1"/>
  <c r="N287" i="2"/>
  <c r="O287" i="2" s="1"/>
  <c r="N275" i="2"/>
  <c r="O275" i="2" s="1"/>
  <c r="N259" i="2"/>
  <c r="O259" i="2" s="1"/>
  <c r="N284" i="2"/>
  <c r="O284" i="2" s="1"/>
  <c r="N276" i="2"/>
  <c r="O276" i="2" s="1"/>
  <c r="N232" i="2"/>
  <c r="O232" i="2" s="1"/>
  <c r="N216" i="2"/>
  <c r="O216" i="2" s="1"/>
  <c r="N200" i="2"/>
  <c r="O200" i="2" s="1"/>
  <c r="N184" i="2"/>
  <c r="O184" i="2" s="1"/>
  <c r="N227" i="2"/>
  <c r="O227" i="2" s="1"/>
  <c r="N264" i="2"/>
  <c r="O264" i="2" s="1"/>
  <c r="N173" i="2"/>
  <c r="O173" i="2" s="1"/>
  <c r="N155" i="2"/>
  <c r="O155" i="2" s="1"/>
  <c r="N231" i="2"/>
  <c r="O231" i="2" s="1"/>
  <c r="N218" i="2"/>
  <c r="O218" i="2" s="1"/>
  <c r="N178" i="2"/>
  <c r="O178" i="2" s="1"/>
  <c r="N122" i="2"/>
  <c r="O122" i="2" s="1"/>
  <c r="N141" i="2"/>
  <c r="O141" i="2" s="1"/>
  <c r="N169" i="2"/>
  <c r="O169" i="2" s="1"/>
  <c r="N131" i="2"/>
  <c r="O131" i="2" s="1"/>
  <c r="N233" i="2"/>
  <c r="O233" i="2" s="1"/>
  <c r="N299" i="2"/>
  <c r="O299" i="2" s="1"/>
  <c r="N300" i="2"/>
  <c r="O300" i="2" s="1"/>
  <c r="N285" i="2"/>
  <c r="O285" i="2" s="1"/>
  <c r="N266" i="2"/>
  <c r="O266" i="2" s="1"/>
  <c r="N272" i="2"/>
  <c r="O272" i="2" s="1"/>
  <c r="N219" i="2"/>
  <c r="O219" i="2" s="1"/>
  <c r="N171" i="2"/>
  <c r="O171" i="2" s="1"/>
  <c r="N199" i="2"/>
  <c r="O199" i="2" s="1"/>
  <c r="N114" i="2"/>
  <c r="O114" i="2" s="1"/>
  <c r="N311" i="2"/>
  <c r="O311" i="2" s="1"/>
  <c r="N292" i="2"/>
  <c r="O292" i="2" s="1"/>
  <c r="N269" i="2"/>
  <c r="O269" i="2" s="1"/>
  <c r="N288" i="2"/>
  <c r="O288" i="2" s="1"/>
  <c r="N239" i="2"/>
  <c r="O239" i="2" s="1"/>
  <c r="N186" i="2"/>
  <c r="O186" i="2" s="1"/>
  <c r="N179" i="2"/>
  <c r="O179" i="2" s="1"/>
  <c r="N143" i="2"/>
  <c r="O143" i="2" s="1"/>
  <c r="N125" i="2"/>
  <c r="O125" i="2" s="1"/>
  <c r="N152" i="2"/>
  <c r="O152" i="2" s="1"/>
  <c r="N207" i="2"/>
  <c r="O207" i="2" s="1"/>
  <c r="N305" i="2"/>
  <c r="O305" i="2" s="1"/>
  <c r="N308" i="2"/>
  <c r="O308" i="2" s="1"/>
  <c r="N294" i="2"/>
  <c r="O294" i="2" s="1"/>
  <c r="N286" i="2"/>
  <c r="O286" i="2" s="1"/>
  <c r="N263" i="2"/>
  <c r="O263" i="2" s="1"/>
  <c r="N247" i="2"/>
  <c r="O247" i="2" s="1"/>
  <c r="N268" i="2"/>
  <c r="O268" i="2" s="1"/>
  <c r="N234" i="2"/>
  <c r="O234" i="2" s="1"/>
  <c r="N237" i="2"/>
  <c r="O237" i="2" s="1"/>
  <c r="N254" i="2"/>
  <c r="O254" i="2" s="1"/>
  <c r="N185" i="2"/>
  <c r="O185" i="2" s="1"/>
  <c r="N149" i="2"/>
  <c r="O149" i="2" s="1"/>
  <c r="N133" i="2"/>
  <c r="O133" i="2" s="1"/>
  <c r="N277" i="2"/>
  <c r="O277" i="2" s="1"/>
  <c r="AB284" i="2"/>
  <c r="AB230" i="2"/>
  <c r="AA291" i="2"/>
  <c r="AA171" i="2"/>
  <c r="AB302" i="2"/>
  <c r="G154" i="2"/>
  <c r="I154" i="2" s="1"/>
  <c r="G313" i="2"/>
  <c r="I313" i="2" s="1"/>
  <c r="G304" i="2"/>
  <c r="H304" i="2" s="1"/>
  <c r="G271" i="2"/>
  <c r="I271" i="2" s="1"/>
  <c r="G258" i="2"/>
  <c r="AF258" i="2" s="1"/>
  <c r="G262" i="2"/>
  <c r="I262" i="2" s="1"/>
  <c r="G212" i="2"/>
  <c r="H212" i="2" s="1"/>
  <c r="G180" i="2"/>
  <c r="I180" i="2" s="1"/>
  <c r="G221" i="2"/>
  <c r="G149" i="2"/>
  <c r="I149" i="2" s="1"/>
  <c r="G141" i="2"/>
  <c r="I141" i="2" s="1"/>
  <c r="AB136" i="2"/>
  <c r="G145" i="2"/>
  <c r="G125" i="2"/>
  <c r="G170" i="2"/>
  <c r="G293" i="2"/>
  <c r="G279" i="2"/>
  <c r="AF279" i="2" s="1"/>
  <c r="G251" i="2"/>
  <c r="G238" i="2"/>
  <c r="G224" i="2"/>
  <c r="G192" i="2"/>
  <c r="G195" i="2"/>
  <c r="G118" i="2"/>
  <c r="G172" i="2"/>
  <c r="G261" i="2"/>
  <c r="G256" i="2"/>
  <c r="G186" i="2"/>
  <c r="G235" i="2"/>
  <c r="G137" i="2"/>
  <c r="G127" i="2"/>
  <c r="G152" i="2"/>
  <c r="G307" i="2"/>
  <c r="G302" i="2"/>
  <c r="G265" i="2"/>
  <c r="G280" i="2"/>
  <c r="G245" i="2"/>
  <c r="AF245" i="2" s="1"/>
  <c r="G206" i="2"/>
  <c r="G174" i="2"/>
  <c r="G197" i="2"/>
  <c r="G181" i="2"/>
  <c r="G123" i="2"/>
  <c r="G150" i="2"/>
  <c r="G311" i="2"/>
  <c r="G292" i="2"/>
  <c r="G253" i="2"/>
  <c r="G210" i="2"/>
  <c r="G213" i="2"/>
  <c r="G116" i="2"/>
  <c r="G151" i="2"/>
  <c r="G129" i="2"/>
  <c r="G168" i="2"/>
  <c r="G297" i="2"/>
  <c r="G283" i="2"/>
  <c r="G255" i="2"/>
  <c r="G242" i="2"/>
  <c r="G228" i="2"/>
  <c r="G196" i="2"/>
  <c r="G211" i="2"/>
  <c r="G126" i="2"/>
  <c r="G189" i="2"/>
  <c r="H119" i="2"/>
  <c r="I162" i="2"/>
  <c r="G225" i="2"/>
  <c r="G312" i="2"/>
  <c r="G158" i="2"/>
  <c r="G309" i="2"/>
  <c r="G306" i="2"/>
  <c r="G267" i="2"/>
  <c r="G290" i="2"/>
  <c r="G246" i="2"/>
  <c r="G208" i="2"/>
  <c r="G176" i="2"/>
  <c r="G205" i="2"/>
  <c r="G278" i="2"/>
  <c r="G241" i="2"/>
  <c r="G250" i="2"/>
  <c r="G218" i="2"/>
  <c r="G177" i="2"/>
  <c r="G191" i="2"/>
  <c r="G128" i="2"/>
  <c r="G161" i="2"/>
  <c r="G140" i="2"/>
  <c r="G201" i="2"/>
  <c r="AF201" i="2" s="1"/>
  <c r="G291" i="2"/>
  <c r="G296" i="2"/>
  <c r="G249" i="2"/>
  <c r="G236" i="2"/>
  <c r="G222" i="2"/>
  <c r="G190" i="2"/>
  <c r="G193" i="2"/>
  <c r="G120" i="2"/>
  <c r="G209" i="2"/>
  <c r="G138" i="2"/>
  <c r="G164" i="2"/>
  <c r="G295" i="2"/>
  <c r="G281" i="2"/>
  <c r="G282" i="2"/>
  <c r="G178" i="2"/>
  <c r="G143" i="2"/>
  <c r="G270" i="2"/>
  <c r="AF270" i="2" s="1"/>
  <c r="G115" i="2"/>
  <c r="H258" i="2"/>
  <c r="AA129" i="2"/>
  <c r="AB293" i="2"/>
  <c r="AA246" i="2"/>
  <c r="G220" i="1"/>
  <c r="H220" i="1" s="1"/>
  <c r="I301" i="1"/>
  <c r="I236" i="1"/>
  <c r="I300" i="1"/>
  <c r="I233" i="1"/>
  <c r="H193" i="1"/>
  <c r="I288" i="1"/>
  <c r="H268" i="1"/>
  <c r="H245" i="1"/>
  <c r="I176" i="1"/>
  <c r="G152" i="1"/>
  <c r="I152" i="1" s="1"/>
  <c r="G143" i="1"/>
  <c r="I143" i="1" s="1"/>
  <c r="G113" i="1"/>
  <c r="H113" i="1" s="1"/>
  <c r="G136" i="1"/>
  <c r="H136" i="1" s="1"/>
  <c r="H224" i="1"/>
  <c r="G303" i="1"/>
  <c r="H303" i="1" s="1"/>
  <c r="I224" i="1"/>
  <c r="G274" i="1"/>
  <c r="I274" i="1" s="1"/>
  <c r="G258" i="1"/>
  <c r="I258" i="1" s="1"/>
  <c r="G210" i="1"/>
  <c r="H210" i="1" s="1"/>
  <c r="G194" i="1"/>
  <c r="G178" i="1"/>
  <c r="I178" i="1" s="1"/>
  <c r="G162" i="1"/>
  <c r="H162" i="1" s="1"/>
  <c r="G149" i="1"/>
  <c r="I149" i="1" s="1"/>
  <c r="G133" i="1"/>
  <c r="G287" i="1"/>
  <c r="H287" i="1" s="1"/>
  <c r="G271" i="1"/>
  <c r="I271" i="1" s="1"/>
  <c r="G255" i="1"/>
  <c r="I255" i="1" s="1"/>
  <c r="G223" i="1"/>
  <c r="G207" i="1"/>
  <c r="H207" i="1" s="1"/>
  <c r="G191" i="1"/>
  <c r="H191" i="1" s="1"/>
  <c r="G175" i="1"/>
  <c r="H175" i="1" s="1"/>
  <c r="G159" i="1"/>
  <c r="G142" i="1"/>
  <c r="I142" i="1" s="1"/>
  <c r="H225" i="1"/>
  <c r="V179" i="1"/>
  <c r="U179" i="1"/>
  <c r="AA122" i="1"/>
  <c r="Z122" i="1"/>
  <c r="P161" i="1"/>
  <c r="AE111" i="1"/>
  <c r="P111" i="1"/>
  <c r="Z298" i="1"/>
  <c r="U215" i="1"/>
  <c r="X311" i="1"/>
  <c r="Y311" i="1" s="1"/>
  <c r="AA311" i="1" s="1"/>
  <c r="T137" i="1"/>
  <c r="T122" i="1"/>
  <c r="U122" i="1" s="1"/>
  <c r="I305" i="1"/>
  <c r="I241" i="1"/>
  <c r="I212" i="1"/>
  <c r="H293" i="1"/>
  <c r="I264" i="1"/>
  <c r="AE156" i="1"/>
  <c r="P156" i="1"/>
  <c r="G181" i="1"/>
  <c r="AE181" i="1" s="1"/>
  <c r="V253" i="1"/>
  <c r="U253" i="1"/>
  <c r="U243" i="1"/>
  <c r="V298" i="1"/>
  <c r="Z162" i="1"/>
  <c r="O306" i="1"/>
  <c r="P306" i="1" s="1"/>
  <c r="O290" i="1"/>
  <c r="P290" i="1" s="1"/>
  <c r="O274" i="1"/>
  <c r="P274" i="1" s="1"/>
  <c r="O258" i="1"/>
  <c r="P258" i="1" s="1"/>
  <c r="O242" i="1"/>
  <c r="P242" i="1" s="1"/>
  <c r="O226" i="1"/>
  <c r="P226" i="1" s="1"/>
  <c r="O210" i="1"/>
  <c r="P210" i="1" s="1"/>
  <c r="O194" i="1"/>
  <c r="P194" i="1" s="1"/>
  <c r="O178" i="1"/>
  <c r="P178" i="1" s="1"/>
  <c r="O162" i="1"/>
  <c r="P162" i="1" s="1"/>
  <c r="O149" i="1"/>
  <c r="P149" i="1" s="1"/>
  <c r="O133" i="1"/>
  <c r="P133" i="1" s="1"/>
  <c r="O287" i="1"/>
  <c r="P287" i="1" s="1"/>
  <c r="O271" i="1"/>
  <c r="P271" i="1" s="1"/>
  <c r="O255" i="1"/>
  <c r="P255" i="1" s="1"/>
  <c r="G239" i="1"/>
  <c r="I239" i="1" s="1"/>
  <c r="O223" i="1"/>
  <c r="P223" i="1" s="1"/>
  <c r="O207" i="1"/>
  <c r="P207" i="1" s="1"/>
  <c r="O191" i="1"/>
  <c r="P191" i="1" s="1"/>
  <c r="O175" i="1"/>
  <c r="P175" i="1" s="1"/>
  <c r="O159" i="1"/>
  <c r="P159" i="1" s="1"/>
  <c r="O142" i="1"/>
  <c r="P142" i="1" s="1"/>
  <c r="O120" i="1"/>
  <c r="P120" i="1" s="1"/>
  <c r="O112" i="1"/>
  <c r="P112" i="1" s="1"/>
  <c r="O117" i="1"/>
  <c r="P117" i="1" s="1"/>
  <c r="P169" i="1"/>
  <c r="G160" i="1"/>
  <c r="AE160" i="1" s="1"/>
  <c r="X127" i="1"/>
  <c r="Y127" i="1" s="1"/>
  <c r="O303" i="1"/>
  <c r="P303" i="1" s="1"/>
  <c r="O239" i="1"/>
  <c r="P239" i="1" s="1"/>
  <c r="AA154" i="1"/>
  <c r="Z154" i="1"/>
  <c r="AA294" i="1"/>
  <c r="Z294" i="1"/>
  <c r="V211" i="1"/>
  <c r="U211" i="1"/>
  <c r="H180" i="1"/>
  <c r="I180" i="1"/>
  <c r="AE292" i="1"/>
  <c r="AE260" i="1"/>
  <c r="AG260" i="1" s="1"/>
  <c r="AE225" i="1"/>
  <c r="AE189" i="1"/>
  <c r="AE289" i="1"/>
  <c r="AE228" i="1"/>
  <c r="AE193" i="1"/>
  <c r="AE281" i="1"/>
  <c r="AE188" i="1"/>
  <c r="O202" i="1"/>
  <c r="P202" i="1" s="1"/>
  <c r="O186" i="1"/>
  <c r="P186" i="1" s="1"/>
  <c r="O170" i="1"/>
  <c r="P170" i="1" s="1"/>
  <c r="O119" i="1"/>
  <c r="P119" i="1" s="1"/>
  <c r="AE305" i="1"/>
  <c r="AE273" i="1"/>
  <c r="AE293" i="1"/>
  <c r="AE168" i="1"/>
  <c r="AE244" i="1"/>
  <c r="AE185" i="1"/>
  <c r="AH185" i="1" s="1"/>
  <c r="V115" i="1"/>
  <c r="AA282" i="1"/>
  <c r="AA116" i="1"/>
  <c r="T218" i="1"/>
  <c r="V218" i="1" s="1"/>
  <c r="X295" i="1"/>
  <c r="Y295" i="1" s="1"/>
  <c r="AE268" i="1"/>
  <c r="AE197" i="1"/>
  <c r="AF197" i="1" s="1"/>
  <c r="AI197" i="1" s="1"/>
  <c r="AE265" i="1"/>
  <c r="AG265" i="1" s="1"/>
  <c r="AE233" i="1"/>
  <c r="AH233" i="1" s="1"/>
  <c r="U199" i="1"/>
  <c r="V199" i="1"/>
  <c r="V311" i="1"/>
  <c r="U311" i="1"/>
  <c r="H184" i="1"/>
  <c r="I184" i="1"/>
  <c r="Z259" i="1"/>
  <c r="V153" i="1"/>
  <c r="Z230" i="1"/>
  <c r="O151" i="1"/>
  <c r="P151" i="1" s="1"/>
  <c r="O148" i="1"/>
  <c r="P148" i="1" s="1"/>
  <c r="O132" i="1"/>
  <c r="P132" i="1" s="1"/>
  <c r="O139" i="1"/>
  <c r="P139" i="1" s="1"/>
  <c r="O190" i="1"/>
  <c r="P190" i="1" s="1"/>
  <c r="O174" i="1"/>
  <c r="P174" i="1" s="1"/>
  <c r="O158" i="1"/>
  <c r="P158" i="1" s="1"/>
  <c r="O145" i="1"/>
  <c r="P145" i="1" s="1"/>
  <c r="O129" i="1"/>
  <c r="P129" i="1" s="1"/>
  <c r="O171" i="1"/>
  <c r="P171" i="1" s="1"/>
  <c r="O155" i="1"/>
  <c r="P155" i="1" s="1"/>
  <c r="O138" i="1"/>
  <c r="P138" i="1" s="1"/>
  <c r="V192" i="1"/>
  <c r="U192" i="1"/>
  <c r="Z186" i="1"/>
  <c r="Z182" i="1"/>
  <c r="O166" i="1"/>
  <c r="P166" i="1" s="1"/>
  <c r="O222" i="1"/>
  <c r="P222" i="1" s="1"/>
  <c r="Z148" i="1"/>
  <c r="AA148" i="1"/>
  <c r="U266" i="1"/>
  <c r="V266" i="1"/>
  <c r="AA141" i="1"/>
  <c r="Z141" i="1"/>
  <c r="Z140" i="1"/>
  <c r="AA140" i="1"/>
  <c r="Z235" i="1"/>
  <c r="AA235" i="1"/>
  <c r="Z137" i="1"/>
  <c r="AA137" i="1"/>
  <c r="Z218" i="1"/>
  <c r="AA218" i="1"/>
  <c r="U295" i="1"/>
  <c r="V295" i="1"/>
  <c r="AA135" i="1"/>
  <c r="Z135" i="1"/>
  <c r="Z238" i="1"/>
  <c r="AA238" i="1"/>
  <c r="Z267" i="1"/>
  <c r="AA267" i="1"/>
  <c r="V275" i="1"/>
  <c r="U275" i="1"/>
  <c r="Z251" i="1"/>
  <c r="AA251" i="1"/>
  <c r="Z187" i="1"/>
  <c r="AA187" i="1"/>
  <c r="AA231" i="1"/>
  <c r="T141" i="1"/>
  <c r="G151" i="1"/>
  <c r="H151" i="1" s="1"/>
  <c r="G148" i="1"/>
  <c r="AE148" i="1" s="1"/>
  <c r="G132" i="1"/>
  <c r="G139" i="1"/>
  <c r="O298" i="1"/>
  <c r="P298" i="1" s="1"/>
  <c r="O234" i="1"/>
  <c r="P234" i="1" s="1"/>
  <c r="O263" i="1"/>
  <c r="P263" i="1" s="1"/>
  <c r="O247" i="1"/>
  <c r="P247" i="1" s="1"/>
  <c r="O231" i="1"/>
  <c r="P231" i="1" s="1"/>
  <c r="O215" i="1"/>
  <c r="P215" i="1" s="1"/>
  <c r="G166" i="1"/>
  <c r="O259" i="1"/>
  <c r="P259" i="1" s="1"/>
  <c r="O121" i="1"/>
  <c r="P121" i="1" s="1"/>
  <c r="O147" i="1"/>
  <c r="P147" i="1" s="1"/>
  <c r="G144" i="1"/>
  <c r="G190" i="1"/>
  <c r="O124" i="1"/>
  <c r="P124" i="1" s="1"/>
  <c r="V112" i="1"/>
  <c r="AA117" i="1"/>
  <c r="U278" i="1"/>
  <c r="AA175" i="1"/>
  <c r="G234" i="1"/>
  <c r="G263" i="1"/>
  <c r="G247" i="1"/>
  <c r="AE247" i="1" s="1"/>
  <c r="G231" i="1"/>
  <c r="AE231" i="1" s="1"/>
  <c r="G215" i="1"/>
  <c r="AE215" i="1" s="1"/>
  <c r="O183" i="1"/>
  <c r="P183" i="1" s="1"/>
  <c r="O167" i="1"/>
  <c r="P167" i="1" s="1"/>
  <c r="O152" i="1"/>
  <c r="O143" i="1"/>
  <c r="O113" i="1"/>
  <c r="O136" i="1"/>
  <c r="O302" i="1"/>
  <c r="P302" i="1" s="1"/>
  <c r="G174" i="1"/>
  <c r="G124" i="1"/>
  <c r="AA132" i="1"/>
  <c r="N131" i="1"/>
  <c r="E131" i="1"/>
  <c r="M131" i="1"/>
  <c r="F131" i="1"/>
  <c r="T131" i="1"/>
  <c r="G298" i="1"/>
  <c r="N266" i="1"/>
  <c r="E266" i="1"/>
  <c r="M266" i="1"/>
  <c r="F266" i="1"/>
  <c r="N218" i="1"/>
  <c r="M218" i="1"/>
  <c r="E218" i="1"/>
  <c r="F218" i="1"/>
  <c r="G202" i="1"/>
  <c r="G186" i="1"/>
  <c r="G170" i="1"/>
  <c r="N141" i="1"/>
  <c r="E141" i="1"/>
  <c r="M141" i="1"/>
  <c r="F141" i="1"/>
  <c r="N295" i="1"/>
  <c r="E295" i="1"/>
  <c r="M295" i="1"/>
  <c r="F295" i="1"/>
  <c r="N199" i="1"/>
  <c r="E199" i="1"/>
  <c r="M199" i="1"/>
  <c r="F199" i="1"/>
  <c r="G183" i="1"/>
  <c r="G167" i="1"/>
  <c r="N134" i="1"/>
  <c r="E134" i="1"/>
  <c r="M134" i="1"/>
  <c r="F134" i="1"/>
  <c r="N125" i="1"/>
  <c r="E125" i="1"/>
  <c r="M125" i="1"/>
  <c r="F125" i="1"/>
  <c r="N127" i="1"/>
  <c r="E127" i="1"/>
  <c r="M127" i="1"/>
  <c r="F127" i="1"/>
  <c r="G119" i="1"/>
  <c r="E310" i="1"/>
  <c r="N310" i="1"/>
  <c r="M310" i="1"/>
  <c r="F310" i="1"/>
  <c r="E278" i="1"/>
  <c r="N278" i="1"/>
  <c r="M278" i="1"/>
  <c r="F278" i="1"/>
  <c r="E246" i="1"/>
  <c r="N246" i="1"/>
  <c r="M246" i="1"/>
  <c r="F246" i="1"/>
  <c r="G230" i="1"/>
  <c r="G214" i="1"/>
  <c r="G198" i="1"/>
  <c r="N153" i="1"/>
  <c r="E153" i="1"/>
  <c r="M153" i="1"/>
  <c r="F153" i="1"/>
  <c r="X153" i="1"/>
  <c r="Y153" i="1" s="1"/>
  <c r="N307" i="1"/>
  <c r="E307" i="1"/>
  <c r="M307" i="1"/>
  <c r="F307" i="1"/>
  <c r="N275" i="1"/>
  <c r="E275" i="1"/>
  <c r="M275" i="1"/>
  <c r="F275" i="1"/>
  <c r="G259" i="1"/>
  <c r="N227" i="1"/>
  <c r="E227" i="1"/>
  <c r="M227" i="1"/>
  <c r="F227" i="1"/>
  <c r="N195" i="1"/>
  <c r="E195" i="1"/>
  <c r="M195" i="1"/>
  <c r="F195" i="1"/>
  <c r="N163" i="1"/>
  <c r="E163" i="1"/>
  <c r="M163" i="1"/>
  <c r="F163" i="1"/>
  <c r="N130" i="1"/>
  <c r="E130" i="1"/>
  <c r="M130" i="1"/>
  <c r="F130" i="1"/>
  <c r="G121" i="1"/>
  <c r="N118" i="1"/>
  <c r="E118" i="1"/>
  <c r="M118" i="1"/>
  <c r="F118" i="1"/>
  <c r="X199" i="1"/>
  <c r="Y199" i="1" s="1"/>
  <c r="X125" i="1"/>
  <c r="Y125" i="1" s="1"/>
  <c r="X278" i="1"/>
  <c r="Y278" i="1" s="1"/>
  <c r="X246" i="1"/>
  <c r="Y246" i="1" s="1"/>
  <c r="T227" i="1"/>
  <c r="X163" i="1"/>
  <c r="Y163" i="1" s="1"/>
  <c r="T130" i="1"/>
  <c r="X118" i="1"/>
  <c r="Y118" i="1" s="1"/>
  <c r="N140" i="1"/>
  <c r="E140" i="1"/>
  <c r="M140" i="1"/>
  <c r="F140" i="1"/>
  <c r="T140" i="1"/>
  <c r="G120" i="1"/>
  <c r="G112" i="1"/>
  <c r="G117" i="1"/>
  <c r="N135" i="1"/>
  <c r="E135" i="1"/>
  <c r="M135" i="1"/>
  <c r="F135" i="1"/>
  <c r="G302" i="1"/>
  <c r="E270" i="1"/>
  <c r="N270" i="1"/>
  <c r="M270" i="1"/>
  <c r="F270" i="1"/>
  <c r="X270" i="1"/>
  <c r="Y270" i="1" s="1"/>
  <c r="T270" i="1"/>
  <c r="N238" i="1"/>
  <c r="E238" i="1"/>
  <c r="M238" i="1"/>
  <c r="F238" i="1"/>
  <c r="T238" i="1"/>
  <c r="G222" i="1"/>
  <c r="N299" i="1"/>
  <c r="E299" i="1"/>
  <c r="M299" i="1"/>
  <c r="F299" i="1"/>
  <c r="X299" i="1"/>
  <c r="Y299" i="1" s="1"/>
  <c r="N267" i="1"/>
  <c r="E267" i="1"/>
  <c r="M267" i="1"/>
  <c r="F267" i="1"/>
  <c r="N235" i="1"/>
  <c r="E235" i="1"/>
  <c r="M235" i="1"/>
  <c r="F235" i="1"/>
  <c r="T235" i="1"/>
  <c r="N203" i="1"/>
  <c r="E203" i="1"/>
  <c r="M203" i="1"/>
  <c r="F203" i="1"/>
  <c r="X203" i="1"/>
  <c r="Y203" i="1" s="1"/>
  <c r="T203" i="1"/>
  <c r="N126" i="1"/>
  <c r="E126" i="1"/>
  <c r="M126" i="1"/>
  <c r="F126" i="1"/>
  <c r="X126" i="1"/>
  <c r="Y126" i="1" s="1"/>
  <c r="N282" i="1"/>
  <c r="M282" i="1"/>
  <c r="E282" i="1"/>
  <c r="F282" i="1"/>
  <c r="N250" i="1"/>
  <c r="E250" i="1"/>
  <c r="M250" i="1"/>
  <c r="F250" i="1"/>
  <c r="N154" i="1"/>
  <c r="M154" i="1"/>
  <c r="E154" i="1"/>
  <c r="F154" i="1"/>
  <c r="N311" i="1"/>
  <c r="E311" i="1"/>
  <c r="M311" i="1"/>
  <c r="F311" i="1"/>
  <c r="N279" i="1"/>
  <c r="E279" i="1"/>
  <c r="M279" i="1"/>
  <c r="F279" i="1"/>
  <c r="N150" i="1"/>
  <c r="E150" i="1"/>
  <c r="M150" i="1"/>
  <c r="F150" i="1"/>
  <c r="N116" i="1"/>
  <c r="E116" i="1"/>
  <c r="M116" i="1"/>
  <c r="F116" i="1"/>
  <c r="N115" i="1"/>
  <c r="E115" i="1"/>
  <c r="M115" i="1"/>
  <c r="F115" i="1"/>
  <c r="N294" i="1"/>
  <c r="E294" i="1"/>
  <c r="M294" i="1"/>
  <c r="F294" i="1"/>
  <c r="E262" i="1"/>
  <c r="N262" i="1"/>
  <c r="M262" i="1"/>
  <c r="F262" i="1"/>
  <c r="N182" i="1"/>
  <c r="E182" i="1"/>
  <c r="M182" i="1"/>
  <c r="F182" i="1"/>
  <c r="N137" i="1"/>
  <c r="E137" i="1"/>
  <c r="M137" i="1"/>
  <c r="F137" i="1"/>
  <c r="N291" i="1"/>
  <c r="E291" i="1"/>
  <c r="M291" i="1"/>
  <c r="F291" i="1"/>
  <c r="N243" i="1"/>
  <c r="E243" i="1"/>
  <c r="M243" i="1"/>
  <c r="F243" i="1"/>
  <c r="N211" i="1"/>
  <c r="E211" i="1"/>
  <c r="M211" i="1"/>
  <c r="F211" i="1"/>
  <c r="N179" i="1"/>
  <c r="E179" i="1"/>
  <c r="M179" i="1"/>
  <c r="F179" i="1"/>
  <c r="N146" i="1"/>
  <c r="E146" i="1"/>
  <c r="M146" i="1"/>
  <c r="F146" i="1"/>
  <c r="N122" i="1"/>
  <c r="E122" i="1"/>
  <c r="M122" i="1"/>
  <c r="F122" i="1"/>
  <c r="H290" i="1"/>
  <c r="I290" i="1"/>
  <c r="T126" i="1"/>
  <c r="N114" i="1"/>
  <c r="E114" i="1"/>
  <c r="M114" i="1"/>
  <c r="F114" i="1"/>
  <c r="X114" i="1"/>
  <c r="Y114" i="1" s="1"/>
  <c r="X131" i="1"/>
  <c r="Y131" i="1" s="1"/>
  <c r="Z131" i="1" s="1"/>
  <c r="T282" i="1"/>
  <c r="T154" i="1"/>
  <c r="T116" i="1"/>
  <c r="U142" i="1"/>
  <c r="V142" i="1"/>
  <c r="T294" i="1"/>
  <c r="X262" i="1"/>
  <c r="Y262" i="1" s="1"/>
  <c r="T182" i="1"/>
  <c r="X211" i="1"/>
  <c r="Y211" i="1" s="1"/>
  <c r="G147" i="1"/>
  <c r="N128" i="1"/>
  <c r="E128" i="1"/>
  <c r="M128" i="1"/>
  <c r="F128" i="1"/>
  <c r="N286" i="1"/>
  <c r="E286" i="1"/>
  <c r="M286" i="1"/>
  <c r="F286" i="1"/>
  <c r="T286" i="1"/>
  <c r="N254" i="1"/>
  <c r="E254" i="1"/>
  <c r="M254" i="1"/>
  <c r="F254" i="1"/>
  <c r="T254" i="1"/>
  <c r="X254" i="1"/>
  <c r="Y254" i="1" s="1"/>
  <c r="N206" i="1"/>
  <c r="E206" i="1"/>
  <c r="M206" i="1"/>
  <c r="F206" i="1"/>
  <c r="X206" i="1"/>
  <c r="Y206" i="1" s="1"/>
  <c r="T206" i="1"/>
  <c r="G158" i="1"/>
  <c r="G145" i="1"/>
  <c r="G129" i="1"/>
  <c r="N283" i="1"/>
  <c r="E283" i="1"/>
  <c r="M283" i="1"/>
  <c r="F283" i="1"/>
  <c r="X283" i="1"/>
  <c r="Y283" i="1" s="1"/>
  <c r="N251" i="1"/>
  <c r="E251" i="1"/>
  <c r="M251" i="1"/>
  <c r="F251" i="1"/>
  <c r="N219" i="1"/>
  <c r="E219" i="1"/>
  <c r="M219" i="1"/>
  <c r="F219" i="1"/>
  <c r="T219" i="1"/>
  <c r="X219" i="1"/>
  <c r="Y219" i="1" s="1"/>
  <c r="N187" i="1"/>
  <c r="E187" i="1"/>
  <c r="M187" i="1"/>
  <c r="F187" i="1"/>
  <c r="T187" i="1"/>
  <c r="G171" i="1"/>
  <c r="G155" i="1"/>
  <c r="G138" i="1"/>
  <c r="N123" i="1"/>
  <c r="E123" i="1"/>
  <c r="M123" i="1"/>
  <c r="F123" i="1"/>
  <c r="T123" i="1"/>
  <c r="T114" i="1"/>
  <c r="Z250" i="1"/>
  <c r="U310" i="1"/>
  <c r="V310" i="1"/>
  <c r="Z167" i="1"/>
  <c r="V186" i="1"/>
  <c r="U186" i="1"/>
  <c r="Z150" i="1"/>
  <c r="Z202" i="1"/>
  <c r="V263" i="1"/>
  <c r="AA144" i="1"/>
  <c r="U202" i="1"/>
  <c r="U127" i="1"/>
  <c r="V127" i="1"/>
  <c r="V234" i="1"/>
  <c r="U234" i="1"/>
  <c r="V230" i="1"/>
  <c r="U230" i="1"/>
  <c r="U132" i="1"/>
  <c r="V132" i="1"/>
  <c r="U170" i="1"/>
  <c r="V195" i="1"/>
  <c r="U195" i="1"/>
  <c r="Z214" i="1"/>
  <c r="Z198" i="1"/>
  <c r="AA167" i="1"/>
  <c r="AA286" i="1"/>
  <c r="V279" i="1"/>
  <c r="Z263" i="1"/>
  <c r="AA263" i="1"/>
  <c r="V183" i="1"/>
  <c r="U183" i="1"/>
  <c r="Z307" i="1"/>
  <c r="U144" i="1"/>
  <c r="V144" i="1"/>
  <c r="U124" i="1"/>
  <c r="V124" i="1"/>
  <c r="V122" i="1"/>
  <c r="AA146" i="1"/>
  <c r="Z146" i="1"/>
  <c r="U262" i="1"/>
  <c r="V262" i="1"/>
  <c r="AA166" i="1"/>
  <c r="Z166" i="1"/>
  <c r="Z243" i="1"/>
  <c r="AA243" i="1"/>
  <c r="U291" i="1"/>
  <c r="V291" i="1"/>
  <c r="U128" i="1"/>
  <c r="V128" i="1"/>
  <c r="U166" i="1"/>
  <c r="V166" i="1"/>
  <c r="V255" i="1"/>
  <c r="U255" i="1"/>
  <c r="U299" i="1"/>
  <c r="V299" i="1"/>
  <c r="H111" i="1"/>
  <c r="U129" i="1"/>
  <c r="V129" i="1"/>
  <c r="Z247" i="1"/>
  <c r="AA247" i="1"/>
  <c r="Z170" i="1"/>
  <c r="AA170" i="1"/>
  <c r="Z215" i="1"/>
  <c r="AA215" i="1"/>
  <c r="V134" i="1"/>
  <c r="U134" i="1"/>
  <c r="Z234" i="1"/>
  <c r="AA234" i="1"/>
  <c r="Z183" i="1"/>
  <c r="AA183" i="1"/>
  <c r="AA158" i="2"/>
  <c r="AA150" i="2"/>
  <c r="AB212" i="2"/>
  <c r="AA160" i="2"/>
  <c r="AB217" i="2"/>
  <c r="W113" i="2"/>
  <c r="V113" i="2"/>
  <c r="W161" i="2"/>
  <c r="V161" i="2"/>
  <c r="AB237" i="2"/>
  <c r="AA237" i="2"/>
  <c r="W273" i="2"/>
  <c r="V273" i="2"/>
  <c r="W147" i="2"/>
  <c r="V147" i="2"/>
  <c r="W141" i="2"/>
  <c r="V141" i="2"/>
  <c r="W151" i="2"/>
  <c r="V151" i="2"/>
  <c r="W139" i="2"/>
  <c r="V139" i="2"/>
  <c r="W122" i="2"/>
  <c r="V122" i="2"/>
  <c r="W209" i="2"/>
  <c r="V209" i="2"/>
  <c r="W135" i="2"/>
  <c r="V135" i="2"/>
  <c r="W124" i="2"/>
  <c r="V124" i="2"/>
  <c r="AB127" i="2"/>
  <c r="AA127" i="2"/>
  <c r="W127" i="2"/>
  <c r="V127" i="2"/>
  <c r="AB222" i="2"/>
  <c r="AA222" i="2"/>
  <c r="AA296" i="2"/>
  <c r="AB296" i="2"/>
  <c r="AB258" i="2"/>
  <c r="AA258" i="2"/>
  <c r="AB205" i="2"/>
  <c r="AA205" i="2"/>
  <c r="AB228" i="2"/>
  <c r="AA228" i="2"/>
  <c r="W300" i="2"/>
  <c r="V300" i="2"/>
  <c r="W302" i="2"/>
  <c r="V302" i="2"/>
  <c r="V266" i="2"/>
  <c r="W266" i="2"/>
  <c r="W244" i="2"/>
  <c r="V244" i="2"/>
  <c r="W272" i="2"/>
  <c r="V272" i="2"/>
  <c r="W230" i="2"/>
  <c r="V230" i="2"/>
  <c r="W222" i="2"/>
  <c r="V222" i="2"/>
  <c r="W214" i="2"/>
  <c r="V214" i="2"/>
  <c r="V197" i="2"/>
  <c r="W197" i="2"/>
  <c r="W125" i="2"/>
  <c r="V125" i="2"/>
  <c r="W223" i="2"/>
  <c r="V223" i="2"/>
  <c r="AB309" i="2"/>
  <c r="AA309" i="2"/>
  <c r="AA247" i="2"/>
  <c r="AB247" i="2"/>
  <c r="AB195" i="2"/>
  <c r="AA195" i="2"/>
  <c r="W294" i="2"/>
  <c r="V294" i="2"/>
  <c r="V263" i="2"/>
  <c r="W263" i="2"/>
  <c r="W242" i="2"/>
  <c r="V242" i="2"/>
  <c r="W262" i="2"/>
  <c r="V262" i="2"/>
  <c r="W212" i="2"/>
  <c r="V212" i="2"/>
  <c r="V221" i="2"/>
  <c r="W221" i="2"/>
  <c r="W131" i="2"/>
  <c r="V131" i="2"/>
  <c r="V170" i="2"/>
  <c r="W170" i="2"/>
  <c r="W115" i="2"/>
  <c r="V115" i="2"/>
  <c r="V136" i="2"/>
  <c r="W136" i="2"/>
  <c r="V138" i="2"/>
  <c r="W138" i="2"/>
  <c r="V140" i="2"/>
  <c r="W140" i="2"/>
  <c r="AB154" i="2"/>
  <c r="AA154" i="2"/>
  <c r="V154" i="2"/>
  <c r="W154" i="2"/>
  <c r="V156" i="2"/>
  <c r="W156" i="2"/>
  <c r="V158" i="2"/>
  <c r="W158" i="2"/>
  <c r="V160" i="2"/>
  <c r="W160" i="2"/>
  <c r="AB168" i="2"/>
  <c r="AA168" i="2"/>
  <c r="V168" i="2"/>
  <c r="W168" i="2"/>
  <c r="AB232" i="2"/>
  <c r="AA232" i="2"/>
  <c r="AB252" i="2"/>
  <c r="AA252" i="2"/>
  <c r="W216" i="2"/>
  <c r="V216" i="2"/>
  <c r="W200" i="2"/>
  <c r="V200" i="2"/>
  <c r="V192" i="2"/>
  <c r="W192" i="2"/>
  <c r="V205" i="2"/>
  <c r="W205" i="2"/>
  <c r="W207" i="2"/>
  <c r="V207" i="2"/>
  <c r="AB172" i="2"/>
  <c r="AA172" i="2"/>
  <c r="W172" i="2"/>
  <c r="V172" i="2"/>
  <c r="W241" i="2"/>
  <c r="V241" i="2"/>
  <c r="AA178" i="2"/>
  <c r="AB178" i="2"/>
  <c r="W155" i="2"/>
  <c r="V155" i="2"/>
  <c r="W311" i="2"/>
  <c r="V311" i="2"/>
  <c r="V298" i="2"/>
  <c r="W298" i="2"/>
  <c r="V292" i="2"/>
  <c r="W292" i="2"/>
  <c r="W240" i="2"/>
  <c r="V240" i="2"/>
  <c r="W226" i="2"/>
  <c r="V226" i="2"/>
  <c r="AB210" i="2"/>
  <c r="AA210" i="2"/>
  <c r="W202" i="2"/>
  <c r="V202" i="2"/>
  <c r="W194" i="2"/>
  <c r="V194" i="2"/>
  <c r="V186" i="2"/>
  <c r="W186" i="2"/>
  <c r="V177" i="2"/>
  <c r="W177" i="2"/>
  <c r="V213" i="2"/>
  <c r="W213" i="2"/>
  <c r="W179" i="2"/>
  <c r="V179" i="2"/>
  <c r="W157" i="2"/>
  <c r="V157" i="2"/>
  <c r="W225" i="2"/>
  <c r="V225" i="2"/>
  <c r="AB173" i="2"/>
  <c r="AA173" i="2"/>
  <c r="V114" i="2"/>
  <c r="W114" i="2"/>
  <c r="W169" i="2"/>
  <c r="V169" i="2"/>
  <c r="V116" i="2"/>
  <c r="W116" i="2"/>
  <c r="W167" i="2"/>
  <c r="V167" i="2"/>
  <c r="W312" i="2"/>
  <c r="V312" i="2"/>
  <c r="AA299" i="2"/>
  <c r="AB299" i="2"/>
  <c r="AA251" i="2"/>
  <c r="AB251" i="2"/>
  <c r="AB197" i="2"/>
  <c r="AA197" i="2"/>
  <c r="AB196" i="2"/>
  <c r="AA196" i="2"/>
  <c r="W307" i="2"/>
  <c r="V307" i="2"/>
  <c r="V291" i="2"/>
  <c r="W291" i="2"/>
  <c r="AA174" i="2"/>
  <c r="AB174" i="2"/>
  <c r="V229" i="2"/>
  <c r="W229" i="2"/>
  <c r="W215" i="2"/>
  <c r="V215" i="2"/>
  <c r="W133" i="2"/>
  <c r="V133" i="2"/>
  <c r="AB216" i="2"/>
  <c r="AA216" i="2"/>
  <c r="AB310" i="2"/>
  <c r="AA310" i="2"/>
  <c r="AB286" i="2"/>
  <c r="AA286" i="2"/>
  <c r="AB238" i="2"/>
  <c r="AA238" i="2"/>
  <c r="AB187" i="2"/>
  <c r="AA187" i="2"/>
  <c r="W305" i="2"/>
  <c r="V305" i="2"/>
  <c r="W268" i="2"/>
  <c r="V268" i="2"/>
  <c r="W234" i="2"/>
  <c r="V234" i="2"/>
  <c r="V237" i="2"/>
  <c r="W237" i="2"/>
  <c r="W220" i="2"/>
  <c r="V220" i="2"/>
  <c r="AA180" i="2"/>
  <c r="AB180" i="2"/>
  <c r="W254" i="2"/>
  <c r="V254" i="2"/>
  <c r="V185" i="2"/>
  <c r="W185" i="2"/>
  <c r="W187" i="2"/>
  <c r="V187" i="2"/>
  <c r="W117" i="2"/>
  <c r="V117" i="2"/>
  <c r="AB120" i="2"/>
  <c r="AA120" i="2"/>
  <c r="AB142" i="2"/>
  <c r="AA142" i="2"/>
  <c r="V142" i="2"/>
  <c r="W142" i="2"/>
  <c r="V144" i="2"/>
  <c r="W144" i="2"/>
  <c r="V146" i="2"/>
  <c r="W146" i="2"/>
  <c r="AB162" i="2"/>
  <c r="AA162" i="2"/>
  <c r="V162" i="2"/>
  <c r="W162" i="2"/>
  <c r="AB306" i="2"/>
  <c r="AA306" i="2"/>
  <c r="AB287" i="2"/>
  <c r="AA287" i="2"/>
  <c r="W309" i="2"/>
  <c r="V309" i="2"/>
  <c r="V293" i="2"/>
  <c r="W293" i="2"/>
  <c r="W306" i="2"/>
  <c r="V306" i="2"/>
  <c r="W279" i="2"/>
  <c r="V279" i="2"/>
  <c r="V251" i="2"/>
  <c r="W251" i="2"/>
  <c r="W290" i="2"/>
  <c r="V290" i="2"/>
  <c r="W238" i="2"/>
  <c r="V238" i="2"/>
  <c r="W224" i="2"/>
  <c r="V224" i="2"/>
  <c r="W208" i="2"/>
  <c r="V208" i="2"/>
  <c r="V264" i="2"/>
  <c r="W264" i="2"/>
  <c r="W118" i="2"/>
  <c r="V118" i="2"/>
  <c r="AA207" i="2"/>
  <c r="AB207" i="2"/>
  <c r="AA175" i="2"/>
  <c r="AB175" i="2"/>
  <c r="V175" i="2"/>
  <c r="W175" i="2"/>
  <c r="AB155" i="2"/>
  <c r="AA155" i="2"/>
  <c r="W163" i="2"/>
  <c r="V163" i="2"/>
  <c r="AB181" i="2"/>
  <c r="AA181" i="2"/>
  <c r="AB311" i="2"/>
  <c r="AA311" i="2"/>
  <c r="AB303" i="2"/>
  <c r="AA303" i="2"/>
  <c r="AA295" i="2"/>
  <c r="AB295" i="2"/>
  <c r="AB298" i="2"/>
  <c r="AA298" i="2"/>
  <c r="AB289" i="2"/>
  <c r="AA289" i="2"/>
  <c r="AB281" i="2"/>
  <c r="AA281" i="2"/>
  <c r="W277" i="2"/>
  <c r="V277" i="2"/>
  <c r="W269" i="2"/>
  <c r="V269" i="2"/>
  <c r="AA253" i="2"/>
  <c r="AB253" i="2"/>
  <c r="V288" i="2"/>
  <c r="W288" i="2"/>
  <c r="W260" i="2"/>
  <c r="V260" i="2"/>
  <c r="W218" i="2"/>
  <c r="V218" i="2"/>
  <c r="W210" i="2"/>
  <c r="V210" i="2"/>
  <c r="W243" i="2"/>
  <c r="V243" i="2"/>
  <c r="V203" i="2"/>
  <c r="W203" i="2"/>
  <c r="AB213" i="2"/>
  <c r="AA213" i="2"/>
  <c r="AB179" i="2"/>
  <c r="AA179" i="2"/>
  <c r="AB126" i="2"/>
  <c r="AA126" i="2"/>
  <c r="W126" i="2"/>
  <c r="V126" i="2"/>
  <c r="AB189" i="2"/>
  <c r="AA189" i="2"/>
  <c r="AA191" i="2"/>
  <c r="AB191" i="2"/>
  <c r="W191" i="2"/>
  <c r="V191" i="2"/>
  <c r="AB121" i="2"/>
  <c r="AA121" i="2"/>
  <c r="W121" i="2"/>
  <c r="V121" i="2"/>
  <c r="W231" i="2"/>
  <c r="V231" i="2"/>
  <c r="AB119" i="2"/>
  <c r="AA119" i="2"/>
  <c r="AA301" i="2"/>
  <c r="AB301" i="2"/>
  <c r="AA170" i="2"/>
  <c r="AB170" i="2"/>
  <c r="V190" i="2"/>
  <c r="W190" i="2"/>
  <c r="V182" i="2"/>
  <c r="W182" i="2"/>
  <c r="V174" i="2"/>
  <c r="W174" i="2"/>
  <c r="V193" i="2"/>
  <c r="W193" i="2"/>
  <c r="W171" i="2"/>
  <c r="V171" i="2"/>
  <c r="W130" i="2"/>
  <c r="V130" i="2"/>
  <c r="AB294" i="2"/>
  <c r="AA294" i="2"/>
  <c r="AA264" i="2"/>
  <c r="AB264" i="2"/>
  <c r="AB227" i="2"/>
  <c r="AA227" i="2"/>
  <c r="AA184" i="2"/>
  <c r="AB184" i="2"/>
  <c r="W313" i="2"/>
  <c r="V313" i="2"/>
  <c r="V297" i="2"/>
  <c r="W297" i="2"/>
  <c r="W304" i="2"/>
  <c r="V304" i="2"/>
  <c r="W283" i="2"/>
  <c r="V283" i="2"/>
  <c r="W271" i="2"/>
  <c r="V271" i="2"/>
  <c r="V247" i="2"/>
  <c r="W247" i="2"/>
  <c r="W228" i="2"/>
  <c r="V228" i="2"/>
  <c r="W196" i="2"/>
  <c r="V196" i="2"/>
  <c r="V188" i="2"/>
  <c r="W188" i="2"/>
  <c r="V180" i="2"/>
  <c r="W180" i="2"/>
  <c r="V211" i="2"/>
  <c r="W211" i="2"/>
  <c r="AB148" i="2"/>
  <c r="AA148" i="2"/>
  <c r="V148" i="2"/>
  <c r="W148" i="2"/>
  <c r="V150" i="2"/>
  <c r="W150" i="2"/>
  <c r="AB164" i="2"/>
  <c r="AA164" i="2"/>
  <c r="V164" i="2"/>
  <c r="W164" i="2"/>
  <c r="AA290" i="2"/>
  <c r="AB290" i="2"/>
  <c r="AA259" i="2"/>
  <c r="AB259" i="2"/>
  <c r="AB204" i="2"/>
  <c r="AA204" i="2"/>
  <c r="V301" i="2"/>
  <c r="W301" i="2"/>
  <c r="W310" i="2"/>
  <c r="V310" i="2"/>
  <c r="W287" i="2"/>
  <c r="V287" i="2"/>
  <c r="W275" i="2"/>
  <c r="V275" i="2"/>
  <c r="V259" i="2"/>
  <c r="W259" i="2"/>
  <c r="W284" i="2"/>
  <c r="V284" i="2"/>
  <c r="W252" i="2"/>
  <c r="V252" i="2"/>
  <c r="W276" i="2"/>
  <c r="V276" i="2"/>
  <c r="AB224" i="2"/>
  <c r="AA224" i="2"/>
  <c r="V176" i="2"/>
  <c r="W176" i="2"/>
  <c r="V195" i="2"/>
  <c r="W195" i="2"/>
  <c r="AB118" i="2"/>
  <c r="AA118" i="2"/>
  <c r="AB292" i="2"/>
  <c r="AA292" i="2"/>
  <c r="AB163" i="2"/>
  <c r="AA163" i="2"/>
  <c r="V183" i="2"/>
  <c r="W183" i="2"/>
  <c r="W217" i="2"/>
  <c r="V217" i="2"/>
  <c r="AB202" i="2"/>
  <c r="AA202" i="2"/>
  <c r="W278" i="2"/>
  <c r="V278" i="2"/>
  <c r="AB149" i="2"/>
  <c r="AA149" i="2"/>
  <c r="W149" i="2"/>
  <c r="V149" i="2"/>
  <c r="W181" i="2"/>
  <c r="V181" i="2"/>
  <c r="V248" i="2"/>
  <c r="W248" i="2"/>
  <c r="AA241" i="2"/>
  <c r="AB241" i="2"/>
  <c r="W303" i="2"/>
  <c r="V303" i="2"/>
  <c r="V295" i="2"/>
  <c r="W295" i="2"/>
  <c r="W289" i="2"/>
  <c r="V289" i="2"/>
  <c r="AB277" i="2"/>
  <c r="AA277" i="2"/>
  <c r="AB269" i="2"/>
  <c r="AA269" i="2"/>
  <c r="V261" i="2"/>
  <c r="W261" i="2"/>
  <c r="AB288" i="2"/>
  <c r="AA288" i="2"/>
  <c r="V250" i="2"/>
  <c r="W250" i="2"/>
  <c r="W282" i="2"/>
  <c r="V282" i="2"/>
  <c r="W256" i="2"/>
  <c r="V256" i="2"/>
  <c r="V239" i="2"/>
  <c r="W239" i="2"/>
  <c r="AA243" i="2"/>
  <c r="AB243" i="2"/>
  <c r="AB203" i="2"/>
  <c r="AA203" i="2"/>
  <c r="AA134" i="2"/>
  <c r="AB134" i="2"/>
  <c r="V134" i="2"/>
  <c r="W134" i="2"/>
  <c r="W235" i="2"/>
  <c r="V235" i="2"/>
  <c r="W143" i="2"/>
  <c r="V143" i="2"/>
  <c r="W189" i="2"/>
  <c r="V189" i="2"/>
  <c r="AB229" i="2"/>
  <c r="AA229" i="2"/>
  <c r="V299" i="2"/>
  <c r="W299" i="2"/>
  <c r="W285" i="2"/>
  <c r="V285" i="2"/>
  <c r="V249" i="2"/>
  <c r="W249" i="2"/>
  <c r="AB198" i="2"/>
  <c r="AA198" i="2"/>
  <c r="W128" i="2"/>
  <c r="V128" i="2"/>
  <c r="W270" i="2"/>
  <c r="V270" i="2"/>
  <c r="W159" i="2"/>
  <c r="V159" i="2"/>
  <c r="W132" i="2"/>
  <c r="V132" i="2"/>
  <c r="W137" i="2"/>
  <c r="V137" i="2"/>
  <c r="W145" i="2"/>
  <c r="V145" i="2"/>
  <c r="W119" i="2"/>
  <c r="V119" i="2"/>
  <c r="W233" i="2"/>
  <c r="V233" i="2"/>
  <c r="AB304" i="2"/>
  <c r="AA304" i="2"/>
  <c r="AB280" i="2"/>
  <c r="AA280" i="2"/>
  <c r="AB266" i="2"/>
  <c r="AA266" i="2"/>
  <c r="AB221" i="2"/>
  <c r="AA221" i="2"/>
  <c r="AA192" i="2"/>
  <c r="AB192" i="2"/>
  <c r="W296" i="2"/>
  <c r="V296" i="2"/>
  <c r="V265" i="2"/>
  <c r="W265" i="2"/>
  <c r="V257" i="2"/>
  <c r="W257" i="2"/>
  <c r="V280" i="2"/>
  <c r="W280" i="2"/>
  <c r="W236" i="2"/>
  <c r="V236" i="2"/>
  <c r="V245" i="2"/>
  <c r="W245" i="2"/>
  <c r="AB214" i="2"/>
  <c r="AA214" i="2"/>
  <c r="W206" i="2"/>
  <c r="V206" i="2"/>
  <c r="W198" i="2"/>
  <c r="V198" i="2"/>
  <c r="W219" i="2"/>
  <c r="V219" i="2"/>
  <c r="W120" i="2"/>
  <c r="V120" i="2"/>
  <c r="AA297" i="2"/>
  <c r="AB297" i="2"/>
  <c r="AB275" i="2"/>
  <c r="AA275" i="2"/>
  <c r="AB211" i="2"/>
  <c r="AA211" i="2"/>
  <c r="AB220" i="2"/>
  <c r="AA220" i="2"/>
  <c r="W308" i="2"/>
  <c r="V308" i="2"/>
  <c r="V286" i="2"/>
  <c r="W286" i="2"/>
  <c r="V255" i="2"/>
  <c r="W255" i="2"/>
  <c r="V258" i="2"/>
  <c r="W258" i="2"/>
  <c r="AB234" i="2"/>
  <c r="AA234" i="2"/>
  <c r="W204" i="2"/>
  <c r="V204" i="2"/>
  <c r="AB123" i="2"/>
  <c r="AA123" i="2"/>
  <c r="W123" i="2"/>
  <c r="V123" i="2"/>
  <c r="AB131" i="2"/>
  <c r="AA131" i="2"/>
  <c r="AB115" i="2"/>
  <c r="AA115" i="2"/>
  <c r="W129" i="2"/>
  <c r="V129" i="2"/>
  <c r="AB152" i="2"/>
  <c r="AA152" i="2"/>
  <c r="V152" i="2"/>
  <c r="W152" i="2"/>
  <c r="AB166" i="2"/>
  <c r="AA166" i="2"/>
  <c r="V166" i="2"/>
  <c r="W166" i="2"/>
  <c r="W201" i="2"/>
  <c r="V201" i="2"/>
  <c r="AB276" i="2"/>
  <c r="AA276" i="2"/>
  <c r="AA263" i="2"/>
  <c r="AB263" i="2"/>
  <c r="V267" i="2"/>
  <c r="W267" i="2"/>
  <c r="W246" i="2"/>
  <c r="V246" i="2"/>
  <c r="W232" i="2"/>
  <c r="V232" i="2"/>
  <c r="V184" i="2"/>
  <c r="W184" i="2"/>
  <c r="V227" i="2"/>
  <c r="W227" i="2"/>
  <c r="W173" i="2"/>
  <c r="V173" i="2"/>
  <c r="AB177" i="2"/>
  <c r="AA177" i="2"/>
  <c r="AB153" i="2"/>
  <c r="AA153" i="2"/>
  <c r="W153" i="2"/>
  <c r="V153" i="2"/>
  <c r="AA183" i="2"/>
  <c r="AB183" i="2"/>
  <c r="AB199" i="2"/>
  <c r="AA199" i="2"/>
  <c r="W199" i="2"/>
  <c r="V199" i="2"/>
  <c r="AB278" i="2"/>
  <c r="AA278" i="2"/>
  <c r="AB165" i="2"/>
  <c r="AA165" i="2"/>
  <c r="W165" i="2"/>
  <c r="V165" i="2"/>
  <c r="AA248" i="2"/>
  <c r="AB248" i="2"/>
  <c r="W281" i="2"/>
  <c r="V281" i="2"/>
  <c r="V253" i="2"/>
  <c r="W253" i="2"/>
  <c r="AB250" i="2"/>
  <c r="AA250" i="2"/>
  <c r="AB260" i="2"/>
  <c r="AA260" i="2"/>
  <c r="AB282" i="2"/>
  <c r="AA282" i="2"/>
  <c r="AA256" i="2"/>
  <c r="AB256" i="2"/>
  <c r="AB239" i="2"/>
  <c r="AA239" i="2"/>
  <c r="AB226" i="2"/>
  <c r="AA226" i="2"/>
  <c r="AB218" i="2"/>
  <c r="AA218" i="2"/>
  <c r="AB194" i="2"/>
  <c r="AA194" i="2"/>
  <c r="AA186" i="2"/>
  <c r="AB186" i="2"/>
  <c r="V178" i="2"/>
  <c r="W178" i="2"/>
  <c r="AA235" i="2"/>
  <c r="AB235" i="2"/>
  <c r="AB143" i="2"/>
  <c r="AA143" i="2"/>
  <c r="AE264" i="1" l="1"/>
  <c r="Z266" i="1"/>
  <c r="AE165" i="1"/>
  <c r="AE284" i="1"/>
  <c r="AG284" i="1" s="1"/>
  <c r="AE212" i="1"/>
  <c r="AH212" i="1" s="1"/>
  <c r="Z195" i="1"/>
  <c r="P164" i="1"/>
  <c r="Z291" i="1"/>
  <c r="Z311" i="1"/>
  <c r="AA179" i="1"/>
  <c r="AE263" i="1"/>
  <c r="AE280" i="1"/>
  <c r="AF280" i="1" s="1"/>
  <c r="AI280" i="1" s="1"/>
  <c r="I273" i="1"/>
  <c r="H280" i="1"/>
  <c r="H113" i="2"/>
  <c r="I257" i="2"/>
  <c r="H217" i="2"/>
  <c r="I232" i="2"/>
  <c r="AF132" i="2"/>
  <c r="H187" i="2"/>
  <c r="H203" i="2"/>
  <c r="I199" i="2"/>
  <c r="H179" i="2"/>
  <c r="H301" i="2"/>
  <c r="H136" i="2"/>
  <c r="H276" i="2"/>
  <c r="H272" i="2"/>
  <c r="H156" i="2"/>
  <c r="H243" i="2"/>
  <c r="I223" i="2"/>
  <c r="I261" i="1"/>
  <c r="H261" i="1"/>
  <c r="AE234" i="1"/>
  <c r="AF234" i="1" s="1"/>
  <c r="AI234" i="1" s="1"/>
  <c r="V146" i="1"/>
  <c r="AE138" i="1"/>
  <c r="AH138" i="1" s="1"/>
  <c r="AE177" i="1"/>
  <c r="AH177" i="1" s="1"/>
  <c r="AA310" i="1"/>
  <c r="H263" i="2"/>
  <c r="I198" i="2"/>
  <c r="AF178" i="2"/>
  <c r="I146" i="2"/>
  <c r="AF158" i="2"/>
  <c r="AF280" i="2"/>
  <c r="AI280" i="2" s="1"/>
  <c r="I160" i="2"/>
  <c r="H308" i="2"/>
  <c r="H242" i="1"/>
  <c r="AE144" i="1"/>
  <c r="AF144" i="1" s="1"/>
  <c r="AI144" i="1" s="1"/>
  <c r="H229" i="2"/>
  <c r="I166" i="2"/>
  <c r="H260" i="2"/>
  <c r="H173" i="2"/>
  <c r="H147" i="2"/>
  <c r="H122" i="2"/>
  <c r="I147" i="2"/>
  <c r="H239" i="2"/>
  <c r="H144" i="2"/>
  <c r="I249" i="1"/>
  <c r="AE204" i="1"/>
  <c r="AH204" i="1" s="1"/>
  <c r="AE180" i="1"/>
  <c r="AH180" i="1" s="1"/>
  <c r="H264" i="2"/>
  <c r="AF241" i="2"/>
  <c r="AF152" i="2"/>
  <c r="AF260" i="2"/>
  <c r="AF134" i="2"/>
  <c r="I227" i="2"/>
  <c r="I117" i="2"/>
  <c r="H182" i="2"/>
  <c r="H294" i="2"/>
  <c r="H269" i="2"/>
  <c r="I215" i="2"/>
  <c r="H157" i="2"/>
  <c r="AF290" i="2"/>
  <c r="I169" i="2"/>
  <c r="H273" i="2"/>
  <c r="H247" i="2"/>
  <c r="I171" i="2"/>
  <c r="I310" i="2"/>
  <c r="AF137" i="2"/>
  <c r="I175" i="2"/>
  <c r="AF204" i="2"/>
  <c r="I213" i="1"/>
  <c r="V267" i="1"/>
  <c r="AE213" i="1"/>
  <c r="AF213" i="1" s="1"/>
  <c r="AI213" i="1" s="1"/>
  <c r="AE196" i="1"/>
  <c r="AG196" i="1" s="1"/>
  <c r="AE300" i="1"/>
  <c r="AF300" i="1" s="1"/>
  <c r="AI300" i="1" s="1"/>
  <c r="AE119" i="1"/>
  <c r="AH119" i="1" s="1"/>
  <c r="AE242" i="1"/>
  <c r="AF242" i="1" s="1"/>
  <c r="AI242" i="1" s="1"/>
  <c r="AE229" i="1"/>
  <c r="AF229" i="1" s="1"/>
  <c r="AI229" i="1" s="1"/>
  <c r="H229" i="1"/>
  <c r="AF296" i="2"/>
  <c r="AI296" i="2" s="1"/>
  <c r="AF212" i="2"/>
  <c r="AH212" i="2" s="1"/>
  <c r="AF120" i="2"/>
  <c r="AF170" i="2"/>
  <c r="AG170" i="2" s="1"/>
  <c r="AJ170" i="2" s="1"/>
  <c r="H180" i="2"/>
  <c r="H204" i="2"/>
  <c r="I233" i="2"/>
  <c r="H240" i="2"/>
  <c r="H286" i="2"/>
  <c r="H133" i="2"/>
  <c r="I134" i="2"/>
  <c r="H219" i="2"/>
  <c r="AF128" i="2"/>
  <c r="AI128" i="2" s="1"/>
  <c r="H268" i="2"/>
  <c r="H139" i="2"/>
  <c r="H155" i="2"/>
  <c r="H259" i="2"/>
  <c r="AF238" i="2"/>
  <c r="AE253" i="1"/>
  <c r="AE245" i="1"/>
  <c r="AH245" i="1" s="1"/>
  <c r="AE161" i="1"/>
  <c r="AH161" i="1" s="1"/>
  <c r="AE157" i="1"/>
  <c r="AG157" i="1" s="1"/>
  <c r="I161" i="1"/>
  <c r="Z134" i="1"/>
  <c r="Z115" i="1"/>
  <c r="AE308" i="1"/>
  <c r="AF308" i="1" s="1"/>
  <c r="AI308" i="1" s="1"/>
  <c r="I157" i="1"/>
  <c r="AF144" i="2"/>
  <c r="AH144" i="2" s="1"/>
  <c r="AF222" i="2"/>
  <c r="AF225" i="2"/>
  <c r="AI225" i="2" s="1"/>
  <c r="AF168" i="2"/>
  <c r="AF154" i="2"/>
  <c r="AE170" i="1"/>
  <c r="AH170" i="1" s="1"/>
  <c r="AE301" i="1"/>
  <c r="AE174" i="1"/>
  <c r="AF174" i="1" s="1"/>
  <c r="AI174" i="1" s="1"/>
  <c r="AE147" i="1"/>
  <c r="AE176" i="1"/>
  <c r="AF176" i="1" s="1"/>
  <c r="AI176" i="1" s="1"/>
  <c r="AE155" i="1"/>
  <c r="AG155" i="1" s="1"/>
  <c r="AE184" i="1"/>
  <c r="AH184" i="1" s="1"/>
  <c r="AF282" i="2"/>
  <c r="AF253" i="2"/>
  <c r="AF186" i="2"/>
  <c r="AF243" i="2"/>
  <c r="H121" i="2"/>
  <c r="H266" i="2"/>
  <c r="H252" i="2"/>
  <c r="H220" i="2"/>
  <c r="H167" i="2"/>
  <c r="H131" i="2"/>
  <c r="H285" i="2"/>
  <c r="H132" i="2"/>
  <c r="H226" i="2"/>
  <c r="AF303" i="2"/>
  <c r="I132" i="2"/>
  <c r="H284" i="2"/>
  <c r="H254" i="2"/>
  <c r="H142" i="2"/>
  <c r="H202" i="2"/>
  <c r="H185" i="2"/>
  <c r="H207" i="2"/>
  <c r="AE309" i="1"/>
  <c r="AG309" i="1" s="1"/>
  <c r="H232" i="1"/>
  <c r="I309" i="1"/>
  <c r="H226" i="1"/>
  <c r="AE232" i="1"/>
  <c r="AH232" i="1" s="1"/>
  <c r="AE205" i="1"/>
  <c r="AG205" i="1" s="1"/>
  <c r="AE277" i="1"/>
  <c r="AE285" i="1"/>
  <c r="AF285" i="1" s="1"/>
  <c r="AI285" i="1" s="1"/>
  <c r="AE217" i="1"/>
  <c r="AG217" i="1" s="1"/>
  <c r="I296" i="1"/>
  <c r="H257" i="1"/>
  <c r="AE256" i="1"/>
  <c r="AF256" i="1" s="1"/>
  <c r="AI256" i="1" s="1"/>
  <c r="H231" i="1"/>
  <c r="AE249" i="1"/>
  <c r="AH249" i="1" s="1"/>
  <c r="I247" i="1"/>
  <c r="AE257" i="1"/>
  <c r="AH257" i="1" s="1"/>
  <c r="H296" i="1"/>
  <c r="I217" i="1"/>
  <c r="H143" i="1"/>
  <c r="AE200" i="1"/>
  <c r="AG200" i="1" s="1"/>
  <c r="I200" i="1"/>
  <c r="I173" i="1"/>
  <c r="H165" i="1"/>
  <c r="H152" i="1"/>
  <c r="I175" i="1"/>
  <c r="H256" i="1"/>
  <c r="AE158" i="1"/>
  <c r="AG158" i="1" s="1"/>
  <c r="AE214" i="1"/>
  <c r="AH214" i="1" s="1"/>
  <c r="AE145" i="1"/>
  <c r="AF145" i="1" s="1"/>
  <c r="AI145" i="1" s="1"/>
  <c r="AE198" i="1"/>
  <c r="AH198" i="1" s="1"/>
  <c r="AE230" i="1"/>
  <c r="AF230" i="1" s="1"/>
  <c r="AI230" i="1" s="1"/>
  <c r="AE192" i="1"/>
  <c r="AF192" i="1" s="1"/>
  <c r="AI192" i="1" s="1"/>
  <c r="AE117" i="1"/>
  <c r="AE237" i="1"/>
  <c r="AF237" i="1" s="1"/>
  <c r="AI237" i="1" s="1"/>
  <c r="AE112" i="1"/>
  <c r="AE201" i="1"/>
  <c r="AH201" i="1" s="1"/>
  <c r="AE288" i="1"/>
  <c r="AH288" i="1" s="1"/>
  <c r="AE236" i="1"/>
  <c r="AH236" i="1" s="1"/>
  <c r="AE241" i="1"/>
  <c r="AG241" i="1" s="1"/>
  <c r="H172" i="1"/>
  <c r="I144" i="1"/>
  <c r="H149" i="1"/>
  <c r="H258" i="1"/>
  <c r="AE297" i="1"/>
  <c r="AG297" i="1" s="1"/>
  <c r="AE172" i="1"/>
  <c r="AH172" i="1" s="1"/>
  <c r="I210" i="1"/>
  <c r="I297" i="1"/>
  <c r="H255" i="1"/>
  <c r="H221" i="1"/>
  <c r="AH260" i="1"/>
  <c r="I284" i="1"/>
  <c r="AF298" i="2"/>
  <c r="H149" i="2"/>
  <c r="H262" i="2"/>
  <c r="H313" i="2"/>
  <c r="AF250" i="2"/>
  <c r="H163" i="2"/>
  <c r="H237" i="2"/>
  <c r="I305" i="2"/>
  <c r="H165" i="2"/>
  <c r="H298" i="2"/>
  <c r="H183" i="2"/>
  <c r="H214" i="2"/>
  <c r="H300" i="2"/>
  <c r="H231" i="2"/>
  <c r="H277" i="2"/>
  <c r="H200" i="2"/>
  <c r="H287" i="2"/>
  <c r="H135" i="2"/>
  <c r="AF129" i="2"/>
  <c r="H130" i="2"/>
  <c r="H303" i="2"/>
  <c r="H244" i="2"/>
  <c r="I153" i="2"/>
  <c r="H216" i="2"/>
  <c r="H124" i="2"/>
  <c r="AF244" i="2"/>
  <c r="AF175" i="2"/>
  <c r="AF165" i="2"/>
  <c r="AF188" i="2"/>
  <c r="AI188" i="2" s="1"/>
  <c r="AF143" i="2"/>
  <c r="AF295" i="2"/>
  <c r="AF236" i="2"/>
  <c r="AF191" i="2"/>
  <c r="AF208" i="2"/>
  <c r="I298" i="2"/>
  <c r="AF196" i="2"/>
  <c r="AH196" i="2" s="1"/>
  <c r="AF283" i="2"/>
  <c r="AI283" i="2" s="1"/>
  <c r="AF151" i="2"/>
  <c r="AF123" i="2"/>
  <c r="AF206" i="2"/>
  <c r="AG206" i="2" s="1"/>
  <c r="AJ206" i="2" s="1"/>
  <c r="AF261" i="2"/>
  <c r="AF145" i="2"/>
  <c r="AI145" i="2" s="1"/>
  <c r="H148" i="2"/>
  <c r="H153" i="2"/>
  <c r="AF278" i="2"/>
  <c r="AF309" i="2"/>
  <c r="AF181" i="2"/>
  <c r="AF307" i="2"/>
  <c r="AI307" i="2" s="1"/>
  <c r="AF235" i="2"/>
  <c r="AF141" i="2"/>
  <c r="AG141" i="2" s="1"/>
  <c r="AJ141" i="2" s="1"/>
  <c r="AF160" i="2"/>
  <c r="AF252" i="2"/>
  <c r="AF166" i="2"/>
  <c r="AH166" i="2" s="1"/>
  <c r="AF255" i="2"/>
  <c r="AG255" i="2" s="1"/>
  <c r="AJ255" i="2" s="1"/>
  <c r="AF210" i="2"/>
  <c r="AF174" i="2"/>
  <c r="AI174" i="2" s="1"/>
  <c r="H234" i="2"/>
  <c r="I289" i="2"/>
  <c r="H248" i="2"/>
  <c r="H230" i="2"/>
  <c r="H299" i="2"/>
  <c r="H114" i="2"/>
  <c r="H288" i="2"/>
  <c r="H184" i="2"/>
  <c r="H275" i="2"/>
  <c r="H159" i="2"/>
  <c r="AF304" i="2"/>
  <c r="AF215" i="2"/>
  <c r="AG215" i="2" s="1"/>
  <c r="AJ215" i="2" s="1"/>
  <c r="AF257" i="2"/>
  <c r="H271" i="2"/>
  <c r="AF306" i="2"/>
  <c r="AF302" i="2"/>
  <c r="AH302" i="2" s="1"/>
  <c r="AF192" i="2"/>
  <c r="AF262" i="2"/>
  <c r="AH262" i="2" s="1"/>
  <c r="AF220" i="2"/>
  <c r="AG220" i="2" s="1"/>
  <c r="AJ220" i="2" s="1"/>
  <c r="AF156" i="2"/>
  <c r="AF226" i="2"/>
  <c r="AF217" i="2"/>
  <c r="AF297" i="2"/>
  <c r="AG297" i="2" s="1"/>
  <c r="AJ297" i="2" s="1"/>
  <c r="AF292" i="2"/>
  <c r="AF221" i="2"/>
  <c r="AF198" i="2"/>
  <c r="AF163" i="2"/>
  <c r="AF113" i="2"/>
  <c r="AG113" i="2" s="1"/>
  <c r="AJ113" i="2" s="1"/>
  <c r="H221" i="2"/>
  <c r="I258" i="2"/>
  <c r="I221" i="2"/>
  <c r="H154" i="2"/>
  <c r="AF194" i="2"/>
  <c r="H141" i="2"/>
  <c r="I212" i="2"/>
  <c r="I304" i="2"/>
  <c r="AF116" i="2"/>
  <c r="AF224" i="2"/>
  <c r="I188" i="2"/>
  <c r="I194" i="2"/>
  <c r="AF149" i="2"/>
  <c r="AF197" i="2"/>
  <c r="AI197" i="2" s="1"/>
  <c r="AF118" i="2"/>
  <c r="AF124" i="2"/>
  <c r="AH124" i="2" s="1"/>
  <c r="AF209" i="2"/>
  <c r="AI209" i="2" s="1"/>
  <c r="AF164" i="2"/>
  <c r="AF140" i="2"/>
  <c r="AF172" i="2"/>
  <c r="AF130" i="2"/>
  <c r="AF115" i="2"/>
  <c r="AF138" i="2"/>
  <c r="AF190" i="2"/>
  <c r="AI190" i="2" s="1"/>
  <c r="AF161" i="2"/>
  <c r="AF218" i="2"/>
  <c r="AF205" i="2"/>
  <c r="AF126" i="2"/>
  <c r="AF242" i="2"/>
  <c r="AF213" i="2"/>
  <c r="AF311" i="2"/>
  <c r="AF187" i="2"/>
  <c r="AF229" i="2"/>
  <c r="AF193" i="2"/>
  <c r="AG193" i="2" s="1"/>
  <c r="AJ193" i="2" s="1"/>
  <c r="AF249" i="2"/>
  <c r="AG249" i="2" s="1"/>
  <c r="AJ249" i="2" s="1"/>
  <c r="AF177" i="2"/>
  <c r="AF246" i="2"/>
  <c r="AF189" i="2"/>
  <c r="AF228" i="2"/>
  <c r="AI228" i="2" s="1"/>
  <c r="AF293" i="2"/>
  <c r="AF281" i="2"/>
  <c r="AF291" i="2"/>
  <c r="AG291" i="2" s="1"/>
  <c r="AJ291" i="2" s="1"/>
  <c r="AF176" i="2"/>
  <c r="AG176" i="2" s="1"/>
  <c r="AJ176" i="2" s="1"/>
  <c r="AF267" i="2"/>
  <c r="AF312" i="2"/>
  <c r="AI312" i="2" s="1"/>
  <c r="AF211" i="2"/>
  <c r="AF150" i="2"/>
  <c r="AF265" i="2"/>
  <c r="AI265" i="2" s="1"/>
  <c r="AF127" i="2"/>
  <c r="AF256" i="2"/>
  <c r="AF195" i="2"/>
  <c r="AF251" i="2"/>
  <c r="AF125" i="2"/>
  <c r="AF180" i="2"/>
  <c r="AF271" i="2"/>
  <c r="AG271" i="2" s="1"/>
  <c r="AJ271" i="2" s="1"/>
  <c r="AF148" i="2"/>
  <c r="AF230" i="2"/>
  <c r="AG230" i="2" s="1"/>
  <c r="AJ230" i="2" s="1"/>
  <c r="AF273" i="2"/>
  <c r="AI273" i="2" s="1"/>
  <c r="AF214" i="2"/>
  <c r="AG214" i="2" s="1"/>
  <c r="AJ214" i="2" s="1"/>
  <c r="AF182" i="2"/>
  <c r="AI182" i="2" s="1"/>
  <c r="AF313" i="2"/>
  <c r="AG313" i="2" s="1"/>
  <c r="AJ313" i="2" s="1"/>
  <c r="AF240" i="2"/>
  <c r="AF234" i="2"/>
  <c r="AF207" i="2"/>
  <c r="AF289" i="2"/>
  <c r="AF248" i="2"/>
  <c r="AF299" i="2"/>
  <c r="AH299" i="2" s="1"/>
  <c r="AF114" i="2"/>
  <c r="AI114" i="2" s="1"/>
  <c r="AF288" i="2"/>
  <c r="AF184" i="2"/>
  <c r="AF275" i="2"/>
  <c r="AF233" i="2"/>
  <c r="AH233" i="2" s="1"/>
  <c r="AF277" i="2"/>
  <c r="AF259" i="2"/>
  <c r="AF237" i="2"/>
  <c r="AF305" i="2"/>
  <c r="AF199" i="2"/>
  <c r="AF300" i="2"/>
  <c r="AF227" i="2"/>
  <c r="AF185" i="2"/>
  <c r="AF247" i="2"/>
  <c r="AH247" i="2" s="1"/>
  <c r="AF171" i="2"/>
  <c r="AF216" i="2"/>
  <c r="AF310" i="2"/>
  <c r="AF146" i="2"/>
  <c r="AI146" i="2" s="1"/>
  <c r="AF173" i="2"/>
  <c r="AF301" i="2"/>
  <c r="AF268" i="2"/>
  <c r="AF162" i="2"/>
  <c r="AF203" i="2"/>
  <c r="AF142" i="2"/>
  <c r="AF119" i="2"/>
  <c r="AF232" i="2"/>
  <c r="AF286" i="2"/>
  <c r="AG286" i="2" s="1"/>
  <c r="AJ286" i="2" s="1"/>
  <c r="AF136" i="2"/>
  <c r="AF219" i="2"/>
  <c r="AI219" i="2" s="1"/>
  <c r="AF133" i="2"/>
  <c r="AG133" i="2" s="1"/>
  <c r="AJ133" i="2" s="1"/>
  <c r="AF276" i="2"/>
  <c r="AF223" i="2"/>
  <c r="AH223" i="2" s="1"/>
  <c r="AF266" i="2"/>
  <c r="AF231" i="2"/>
  <c r="AG231" i="2" s="1"/>
  <c r="AJ231" i="2" s="1"/>
  <c r="AF200" i="2"/>
  <c r="AF117" i="2"/>
  <c r="AH117" i="2" s="1"/>
  <c r="AF254" i="2"/>
  <c r="AI254" i="2" s="1"/>
  <c r="AF263" i="2"/>
  <c r="AF121" i="2"/>
  <c r="AF239" i="2"/>
  <c r="AF169" i="2"/>
  <c r="AG169" i="2" s="1"/>
  <c r="AJ169" i="2" s="1"/>
  <c r="AF202" i="2"/>
  <c r="AF287" i="2"/>
  <c r="AF122" i="2"/>
  <c r="AI122" i="2" s="1"/>
  <c r="AF308" i="2"/>
  <c r="AI308" i="2" s="1"/>
  <c r="AF167" i="2"/>
  <c r="AI167" i="2" s="1"/>
  <c r="AF131" i="2"/>
  <c r="AF285" i="2"/>
  <c r="AI285" i="2" s="1"/>
  <c r="AF264" i="2"/>
  <c r="AF284" i="2"/>
  <c r="AF159" i="2"/>
  <c r="AG159" i="2" s="1"/>
  <c r="AJ159" i="2" s="1"/>
  <c r="AF179" i="2"/>
  <c r="AF157" i="2"/>
  <c r="AI157" i="2" s="1"/>
  <c r="AF294" i="2"/>
  <c r="AI294" i="2" s="1"/>
  <c r="AF139" i="2"/>
  <c r="AG139" i="2" s="1"/>
  <c r="AJ139" i="2" s="1"/>
  <c r="AF269" i="2"/>
  <c r="AF183" i="2"/>
  <c r="AF272" i="2"/>
  <c r="AI272" i="2" s="1"/>
  <c r="AF155" i="2"/>
  <c r="AF135" i="2"/>
  <c r="AI135" i="2" s="1"/>
  <c r="AE221" i="1"/>
  <c r="AH221" i="1" s="1"/>
  <c r="AE269" i="1"/>
  <c r="H204" i="1"/>
  <c r="AE171" i="1"/>
  <c r="AF171" i="1" s="1"/>
  <c r="AI171" i="1" s="1"/>
  <c r="AE173" i="1"/>
  <c r="AE240" i="1"/>
  <c r="AH240" i="1" s="1"/>
  <c r="H304" i="1"/>
  <c r="AE276" i="1"/>
  <c r="AG276" i="1" s="1"/>
  <c r="AE226" i="1"/>
  <c r="AH226" i="1" s="1"/>
  <c r="AE220" i="1"/>
  <c r="AF220" i="1" s="1"/>
  <c r="AI220" i="1" s="1"/>
  <c r="AE304" i="1"/>
  <c r="AF304" i="1" s="1"/>
  <c r="AI304" i="1" s="1"/>
  <c r="AE175" i="1"/>
  <c r="AF175" i="1" s="1"/>
  <c r="AI175" i="1" s="1"/>
  <c r="AE210" i="1"/>
  <c r="AH210" i="1" s="1"/>
  <c r="AE222" i="1"/>
  <c r="AF222" i="1" s="1"/>
  <c r="AI222" i="1" s="1"/>
  <c r="AE169" i="1"/>
  <c r="AH169" i="1" s="1"/>
  <c r="H253" i="1"/>
  <c r="H169" i="1"/>
  <c r="AE248" i="1"/>
  <c r="AH248" i="1" s="1"/>
  <c r="I156" i="1"/>
  <c r="H240" i="1"/>
  <c r="I205" i="1"/>
  <c r="H285" i="1"/>
  <c r="I177" i="1"/>
  <c r="I216" i="1"/>
  <c r="AE258" i="1"/>
  <c r="AF258" i="1" s="1"/>
  <c r="AI258" i="1" s="1"/>
  <c r="Z279" i="1"/>
  <c r="AA131" i="1"/>
  <c r="I220" i="1"/>
  <c r="H178" i="1"/>
  <c r="H274" i="1"/>
  <c r="AE186" i="1"/>
  <c r="AE190" i="1"/>
  <c r="AH190" i="1" s="1"/>
  <c r="H252" i="1"/>
  <c r="AE120" i="1"/>
  <c r="AF120" i="1" s="1"/>
  <c r="AI120" i="1" s="1"/>
  <c r="I287" i="1"/>
  <c r="AE202" i="1"/>
  <c r="AH202" i="1" s="1"/>
  <c r="AE209" i="1"/>
  <c r="AG209" i="1" s="1"/>
  <c r="V250" i="1"/>
  <c r="AE252" i="1"/>
  <c r="AH252" i="1" s="1"/>
  <c r="AE255" i="1"/>
  <c r="AH255" i="1" s="1"/>
  <c r="H216" i="1"/>
  <c r="H276" i="1"/>
  <c r="I231" i="1"/>
  <c r="AE302" i="1"/>
  <c r="AG302" i="1" s="1"/>
  <c r="H142" i="1"/>
  <c r="I207" i="1"/>
  <c r="AE121" i="1"/>
  <c r="AG121" i="1" s="1"/>
  <c r="AE298" i="1"/>
  <c r="AE149" i="1"/>
  <c r="AH149" i="1" s="1"/>
  <c r="AE124" i="1"/>
  <c r="AG124" i="1" s="1"/>
  <c r="V150" i="1"/>
  <c r="U150" i="1"/>
  <c r="AE139" i="1"/>
  <c r="AF139" i="1" s="1"/>
  <c r="AI139" i="1" s="1"/>
  <c r="U218" i="1"/>
  <c r="AE132" i="1"/>
  <c r="AH132" i="1" s="1"/>
  <c r="O130" i="1"/>
  <c r="P130" i="1" s="1"/>
  <c r="O163" i="1"/>
  <c r="P163" i="1" s="1"/>
  <c r="AE306" i="1"/>
  <c r="AE159" i="1"/>
  <c r="AG159" i="1" s="1"/>
  <c r="AE223" i="1"/>
  <c r="AH223" i="1" s="1"/>
  <c r="AE133" i="1"/>
  <c r="AG133" i="1" s="1"/>
  <c r="AE194" i="1"/>
  <c r="O286" i="1"/>
  <c r="P286" i="1" s="1"/>
  <c r="O282" i="1"/>
  <c r="P282" i="1" s="1"/>
  <c r="AA275" i="1"/>
  <c r="Z275" i="1"/>
  <c r="H306" i="1"/>
  <c r="H247" i="1"/>
  <c r="I303" i="1"/>
  <c r="AE167" i="1"/>
  <c r="AF167" i="1" s="1"/>
  <c r="AI167" i="1" s="1"/>
  <c r="AE166" i="1"/>
  <c r="AH166" i="1" s="1"/>
  <c r="AE271" i="1"/>
  <c r="AG271" i="1" s="1"/>
  <c r="I190" i="1"/>
  <c r="AE129" i="1"/>
  <c r="AH129" i="1" s="1"/>
  <c r="H190" i="1"/>
  <c r="I113" i="1"/>
  <c r="H139" i="1"/>
  <c r="AE183" i="1"/>
  <c r="AF183" i="1" s="1"/>
  <c r="AI183" i="1" s="1"/>
  <c r="AE290" i="1"/>
  <c r="AG290" i="1" s="1"/>
  <c r="AE191" i="1"/>
  <c r="AG191" i="1" s="1"/>
  <c r="V135" i="1"/>
  <c r="U135" i="1"/>
  <c r="I139" i="1"/>
  <c r="AE259" i="1"/>
  <c r="I143" i="2"/>
  <c r="H143" i="2"/>
  <c r="I295" i="2"/>
  <c r="H295" i="2"/>
  <c r="I120" i="2"/>
  <c r="H120" i="2"/>
  <c r="I236" i="2"/>
  <c r="H236" i="2"/>
  <c r="H201" i="2"/>
  <c r="I201" i="2"/>
  <c r="I191" i="2"/>
  <c r="H191" i="2"/>
  <c r="H241" i="2"/>
  <c r="I241" i="2"/>
  <c r="I208" i="2"/>
  <c r="H208" i="2"/>
  <c r="I306" i="2"/>
  <c r="H306" i="2"/>
  <c r="H225" i="2"/>
  <c r="I225" i="2"/>
  <c r="I196" i="2"/>
  <c r="H196" i="2"/>
  <c r="I283" i="2"/>
  <c r="H283" i="2"/>
  <c r="I151" i="2"/>
  <c r="H151" i="2"/>
  <c r="I253" i="2"/>
  <c r="H253" i="2"/>
  <c r="I123" i="2"/>
  <c r="H123" i="2"/>
  <c r="I206" i="2"/>
  <c r="H206" i="2"/>
  <c r="I302" i="2"/>
  <c r="H302" i="2"/>
  <c r="I137" i="2"/>
  <c r="H137" i="2"/>
  <c r="I261" i="2"/>
  <c r="H261" i="2"/>
  <c r="I192" i="2"/>
  <c r="H192" i="2"/>
  <c r="I279" i="2"/>
  <c r="H279" i="2"/>
  <c r="H145" i="2"/>
  <c r="I145" i="2"/>
  <c r="I178" i="2"/>
  <c r="H178" i="2"/>
  <c r="I164" i="2"/>
  <c r="H164" i="2"/>
  <c r="H193" i="2"/>
  <c r="I193" i="2"/>
  <c r="H249" i="2"/>
  <c r="I249" i="2"/>
  <c r="I140" i="2"/>
  <c r="H140" i="2"/>
  <c r="H177" i="2"/>
  <c r="I177" i="2"/>
  <c r="I278" i="2"/>
  <c r="H278" i="2"/>
  <c r="I246" i="2"/>
  <c r="H246" i="2"/>
  <c r="I309" i="2"/>
  <c r="H309" i="2"/>
  <c r="I189" i="2"/>
  <c r="H189" i="2"/>
  <c r="I228" i="2"/>
  <c r="H228" i="2"/>
  <c r="I297" i="2"/>
  <c r="H297" i="2"/>
  <c r="I116" i="2"/>
  <c r="H116" i="2"/>
  <c r="I292" i="2"/>
  <c r="H292" i="2"/>
  <c r="I181" i="2"/>
  <c r="H181" i="2"/>
  <c r="I245" i="2"/>
  <c r="H245" i="2"/>
  <c r="I307" i="2"/>
  <c r="H307" i="2"/>
  <c r="I235" i="2"/>
  <c r="H235" i="2"/>
  <c r="I172" i="2"/>
  <c r="H172" i="2"/>
  <c r="I224" i="2"/>
  <c r="H224" i="2"/>
  <c r="I293" i="2"/>
  <c r="H293" i="2"/>
  <c r="I115" i="2"/>
  <c r="H115" i="2"/>
  <c r="I282" i="2"/>
  <c r="H282" i="2"/>
  <c r="I138" i="2"/>
  <c r="H138" i="2"/>
  <c r="I190" i="2"/>
  <c r="H190" i="2"/>
  <c r="I296" i="2"/>
  <c r="H296" i="2"/>
  <c r="H161" i="2"/>
  <c r="I161" i="2"/>
  <c r="I218" i="2"/>
  <c r="H218" i="2"/>
  <c r="I205" i="2"/>
  <c r="H205" i="2"/>
  <c r="I290" i="2"/>
  <c r="H290" i="2"/>
  <c r="I158" i="2"/>
  <c r="H158" i="2"/>
  <c r="I126" i="2"/>
  <c r="H126" i="2"/>
  <c r="I242" i="2"/>
  <c r="H242" i="2"/>
  <c r="I168" i="2"/>
  <c r="H168" i="2"/>
  <c r="I213" i="2"/>
  <c r="H213" i="2"/>
  <c r="I311" i="2"/>
  <c r="H311" i="2"/>
  <c r="I197" i="2"/>
  <c r="H197" i="2"/>
  <c r="I280" i="2"/>
  <c r="H280" i="2"/>
  <c r="I152" i="2"/>
  <c r="H152" i="2"/>
  <c r="I186" i="2"/>
  <c r="H186" i="2"/>
  <c r="I118" i="2"/>
  <c r="H118" i="2"/>
  <c r="I238" i="2"/>
  <c r="H238" i="2"/>
  <c r="I170" i="2"/>
  <c r="H170" i="2"/>
  <c r="I270" i="2"/>
  <c r="H270" i="2"/>
  <c r="I281" i="2"/>
  <c r="H281" i="2"/>
  <c r="H209" i="2"/>
  <c r="I209" i="2"/>
  <c r="I222" i="2"/>
  <c r="H222" i="2"/>
  <c r="I291" i="2"/>
  <c r="H291" i="2"/>
  <c r="I128" i="2"/>
  <c r="H128" i="2"/>
  <c r="I250" i="2"/>
  <c r="H250" i="2"/>
  <c r="I176" i="2"/>
  <c r="H176" i="2"/>
  <c r="I267" i="2"/>
  <c r="H267" i="2"/>
  <c r="I312" i="2"/>
  <c r="H312" i="2"/>
  <c r="I211" i="2"/>
  <c r="H211" i="2"/>
  <c r="I255" i="2"/>
  <c r="H255" i="2"/>
  <c r="H129" i="2"/>
  <c r="I129" i="2"/>
  <c r="I210" i="2"/>
  <c r="H210" i="2"/>
  <c r="I150" i="2"/>
  <c r="H150" i="2"/>
  <c r="I174" i="2"/>
  <c r="H174" i="2"/>
  <c r="I265" i="2"/>
  <c r="H265" i="2"/>
  <c r="I127" i="2"/>
  <c r="H127" i="2"/>
  <c r="I256" i="2"/>
  <c r="H256" i="2"/>
  <c r="I195" i="2"/>
  <c r="H195" i="2"/>
  <c r="I251" i="2"/>
  <c r="H251" i="2"/>
  <c r="H125" i="2"/>
  <c r="I125" i="2"/>
  <c r="AF260" i="1"/>
  <c r="AI260" i="1" s="1"/>
  <c r="I191" i="1"/>
  <c r="H271" i="1"/>
  <c r="I162" i="1"/>
  <c r="AE162" i="1"/>
  <c r="AH162" i="1" s="1"/>
  <c r="H148" i="1"/>
  <c r="I124" i="1"/>
  <c r="H159" i="1"/>
  <c r="H133" i="1"/>
  <c r="I166" i="1"/>
  <c r="H132" i="1"/>
  <c r="H124" i="1"/>
  <c r="H239" i="1"/>
  <c r="I263" i="1"/>
  <c r="H144" i="1"/>
  <c r="H166" i="1"/>
  <c r="H263" i="1"/>
  <c r="I132" i="1"/>
  <c r="H223" i="1"/>
  <c r="I194" i="1"/>
  <c r="AE303" i="1"/>
  <c r="AH303" i="1" s="1"/>
  <c r="AE142" i="1"/>
  <c r="AF142" i="1" s="1"/>
  <c r="AI142" i="1" s="1"/>
  <c r="AE207" i="1"/>
  <c r="AH207" i="1" s="1"/>
  <c r="AE287" i="1"/>
  <c r="AH287" i="1" s="1"/>
  <c r="AE178" i="1"/>
  <c r="AF178" i="1" s="1"/>
  <c r="AI178" i="1" s="1"/>
  <c r="AE274" i="1"/>
  <c r="AH274" i="1" s="1"/>
  <c r="I148" i="1"/>
  <c r="G123" i="1"/>
  <c r="I123" i="1" s="1"/>
  <c r="I136" i="1"/>
  <c r="I215" i="1"/>
  <c r="I234" i="1"/>
  <c r="I151" i="1"/>
  <c r="I159" i="1"/>
  <c r="I223" i="1"/>
  <c r="I133" i="1"/>
  <c r="H194" i="1"/>
  <c r="I174" i="1"/>
  <c r="G118" i="1"/>
  <c r="H118" i="1" s="1"/>
  <c r="H215" i="1"/>
  <c r="H234" i="1"/>
  <c r="H174" i="1"/>
  <c r="AE136" i="1"/>
  <c r="AF136" i="1" s="1"/>
  <c r="AI136" i="1" s="1"/>
  <c r="P136" i="1"/>
  <c r="Z127" i="1"/>
  <c r="AA127" i="1"/>
  <c r="I181" i="1"/>
  <c r="H181" i="1"/>
  <c r="AE113" i="1"/>
  <c r="P113" i="1"/>
  <c r="AE143" i="1"/>
  <c r="P143" i="1"/>
  <c r="H160" i="1"/>
  <c r="I160" i="1"/>
  <c r="AE152" i="1"/>
  <c r="AH152" i="1" s="1"/>
  <c r="P152" i="1"/>
  <c r="AE239" i="1"/>
  <c r="AG239" i="1" s="1"/>
  <c r="U137" i="1"/>
  <c r="V137" i="1"/>
  <c r="Z295" i="1"/>
  <c r="AA295" i="1"/>
  <c r="O187" i="1"/>
  <c r="P187" i="1" s="1"/>
  <c r="G114" i="1"/>
  <c r="H114" i="1" s="1"/>
  <c r="O122" i="1"/>
  <c r="P122" i="1" s="1"/>
  <c r="O146" i="1"/>
  <c r="P146" i="1" s="1"/>
  <c r="O179" i="1"/>
  <c r="P179" i="1" s="1"/>
  <c r="O211" i="1"/>
  <c r="P211" i="1" s="1"/>
  <c r="O243" i="1"/>
  <c r="P243" i="1" s="1"/>
  <c r="O291" i="1"/>
  <c r="P291" i="1" s="1"/>
  <c r="O137" i="1"/>
  <c r="P137" i="1" s="1"/>
  <c r="O250" i="1"/>
  <c r="P250" i="1" s="1"/>
  <c r="G153" i="1"/>
  <c r="I153" i="1" s="1"/>
  <c r="G127" i="1"/>
  <c r="H127" i="1" s="1"/>
  <c r="G125" i="1"/>
  <c r="H125" i="1" s="1"/>
  <c r="G134" i="1"/>
  <c r="H134" i="1" s="1"/>
  <c r="O266" i="1"/>
  <c r="P266" i="1" s="1"/>
  <c r="AE151" i="1"/>
  <c r="AG151" i="1" s="1"/>
  <c r="O219" i="1"/>
  <c r="P219" i="1" s="1"/>
  <c r="O251" i="1"/>
  <c r="P251" i="1" s="1"/>
  <c r="O206" i="1"/>
  <c r="P206" i="1" s="1"/>
  <c r="G203" i="1"/>
  <c r="H203" i="1" s="1"/>
  <c r="O235" i="1"/>
  <c r="P235" i="1" s="1"/>
  <c r="O267" i="1"/>
  <c r="P267" i="1" s="1"/>
  <c r="G238" i="1"/>
  <c r="H238" i="1" s="1"/>
  <c r="O140" i="1"/>
  <c r="P140" i="1" s="1"/>
  <c r="G219" i="1"/>
  <c r="AE219" i="1" s="1"/>
  <c r="AH219" i="1" s="1"/>
  <c r="O114" i="1"/>
  <c r="P114" i="1" s="1"/>
  <c r="G182" i="1"/>
  <c r="H182" i="1" s="1"/>
  <c r="G294" i="1"/>
  <c r="H294" i="1" s="1"/>
  <c r="G115" i="1"/>
  <c r="I115" i="1" s="1"/>
  <c r="G116" i="1"/>
  <c r="H116" i="1" s="1"/>
  <c r="G150" i="1"/>
  <c r="H150" i="1" s="1"/>
  <c r="G279" i="1"/>
  <c r="H279" i="1" s="1"/>
  <c r="G311" i="1"/>
  <c r="I311" i="1" s="1"/>
  <c r="O126" i="1"/>
  <c r="P126" i="1" s="1"/>
  <c r="G267" i="1"/>
  <c r="O299" i="1"/>
  <c r="P299" i="1" s="1"/>
  <c r="G262" i="1"/>
  <c r="H262" i="1" s="1"/>
  <c r="G282" i="1"/>
  <c r="G218" i="1"/>
  <c r="H218" i="1" s="1"/>
  <c r="O195" i="1"/>
  <c r="P195" i="1" s="1"/>
  <c r="O227" i="1"/>
  <c r="P227" i="1" s="1"/>
  <c r="O199" i="1"/>
  <c r="P199" i="1" s="1"/>
  <c r="O295" i="1"/>
  <c r="P295" i="1" s="1"/>
  <c r="O141" i="1"/>
  <c r="P141" i="1" s="1"/>
  <c r="O218" i="1"/>
  <c r="P218" i="1" s="1"/>
  <c r="O270" i="1"/>
  <c r="P270" i="1" s="1"/>
  <c r="O283" i="1"/>
  <c r="P283" i="1" s="1"/>
  <c r="G206" i="1"/>
  <c r="G286" i="1"/>
  <c r="I286" i="1" s="1"/>
  <c r="O135" i="1"/>
  <c r="P135" i="1" s="1"/>
  <c r="G140" i="1"/>
  <c r="H140" i="1" s="1"/>
  <c r="O275" i="1"/>
  <c r="P275" i="1" s="1"/>
  <c r="O307" i="1"/>
  <c r="P307" i="1" s="1"/>
  <c r="O246" i="1"/>
  <c r="P246" i="1" s="1"/>
  <c r="O278" i="1"/>
  <c r="P278" i="1" s="1"/>
  <c r="O310" i="1"/>
  <c r="P310" i="1" s="1"/>
  <c r="O131" i="1"/>
  <c r="P131" i="1" s="1"/>
  <c r="U141" i="1"/>
  <c r="V141" i="1"/>
  <c r="G283" i="1"/>
  <c r="O254" i="1"/>
  <c r="P254" i="1" s="1"/>
  <c r="O128" i="1"/>
  <c r="P128" i="1" s="1"/>
  <c r="O182" i="1"/>
  <c r="P182" i="1" s="1"/>
  <c r="O262" i="1"/>
  <c r="P262" i="1" s="1"/>
  <c r="O294" i="1"/>
  <c r="P294" i="1" s="1"/>
  <c r="O115" i="1"/>
  <c r="P115" i="1" s="1"/>
  <c r="O116" i="1"/>
  <c r="P116" i="1" s="1"/>
  <c r="O150" i="1"/>
  <c r="P150" i="1" s="1"/>
  <c r="O279" i="1"/>
  <c r="P279" i="1" s="1"/>
  <c r="O311" i="1"/>
  <c r="P311" i="1" s="1"/>
  <c r="G154" i="1"/>
  <c r="I154" i="1" s="1"/>
  <c r="O203" i="1"/>
  <c r="P203" i="1" s="1"/>
  <c r="O238" i="1"/>
  <c r="P238" i="1" s="1"/>
  <c r="G270" i="1"/>
  <c r="G135" i="1"/>
  <c r="H135" i="1" s="1"/>
  <c r="O118" i="1"/>
  <c r="O153" i="1"/>
  <c r="P153" i="1" s="1"/>
  <c r="O127" i="1"/>
  <c r="P127" i="1" s="1"/>
  <c r="O125" i="1"/>
  <c r="P125" i="1" s="1"/>
  <c r="O134" i="1"/>
  <c r="P134" i="1" s="1"/>
  <c r="O123" i="1"/>
  <c r="O154" i="1"/>
  <c r="P154" i="1" s="1"/>
  <c r="G246" i="1"/>
  <c r="G278" i="1"/>
  <c r="I278" i="1" s="1"/>
  <c r="G310" i="1"/>
  <c r="I155" i="1"/>
  <c r="H155" i="1"/>
  <c r="H158" i="1"/>
  <c r="I158" i="1"/>
  <c r="V254" i="1"/>
  <c r="U254" i="1"/>
  <c r="H222" i="1"/>
  <c r="I222" i="1"/>
  <c r="I112" i="1"/>
  <c r="H112" i="1"/>
  <c r="U130" i="1"/>
  <c r="V130" i="1"/>
  <c r="Z278" i="1"/>
  <c r="AA278" i="1"/>
  <c r="G275" i="1"/>
  <c r="G307" i="1"/>
  <c r="H214" i="1"/>
  <c r="I214" i="1"/>
  <c r="H183" i="1"/>
  <c r="I183" i="1"/>
  <c r="H298" i="1"/>
  <c r="I298" i="1"/>
  <c r="G131" i="1"/>
  <c r="U114" i="1"/>
  <c r="V114" i="1"/>
  <c r="I171" i="1"/>
  <c r="H171" i="1"/>
  <c r="Z219" i="1"/>
  <c r="AA219" i="1"/>
  <c r="Z283" i="1"/>
  <c r="AA283" i="1"/>
  <c r="Z206" i="1"/>
  <c r="AA206" i="1"/>
  <c r="H147" i="1"/>
  <c r="I147" i="1"/>
  <c r="Z211" i="1"/>
  <c r="AA211" i="1"/>
  <c r="V182" i="1"/>
  <c r="U182" i="1"/>
  <c r="U282" i="1"/>
  <c r="V282" i="1"/>
  <c r="V203" i="1"/>
  <c r="U203" i="1"/>
  <c r="AA270" i="1"/>
  <c r="Z270" i="1"/>
  <c r="H120" i="1"/>
  <c r="I120" i="1"/>
  <c r="U140" i="1"/>
  <c r="V140" i="1"/>
  <c r="Z163" i="1"/>
  <c r="AA163" i="1"/>
  <c r="AA199" i="1"/>
  <c r="Z199" i="1"/>
  <c r="H259" i="1"/>
  <c r="I259" i="1"/>
  <c r="H230" i="1"/>
  <c r="I230" i="1"/>
  <c r="H170" i="1"/>
  <c r="I170" i="1"/>
  <c r="U131" i="1"/>
  <c r="V131" i="1"/>
  <c r="AG164" i="1"/>
  <c r="V123" i="1"/>
  <c r="U123" i="1"/>
  <c r="U187" i="1"/>
  <c r="V187" i="1"/>
  <c r="G187" i="1"/>
  <c r="U219" i="1"/>
  <c r="V219" i="1"/>
  <c r="G251" i="1"/>
  <c r="H129" i="1"/>
  <c r="I129" i="1"/>
  <c r="V286" i="1"/>
  <c r="U286" i="1"/>
  <c r="Z262" i="1"/>
  <c r="AA262" i="1"/>
  <c r="Z114" i="1"/>
  <c r="AA114" i="1"/>
  <c r="G122" i="1"/>
  <c r="G146" i="1"/>
  <c r="G179" i="1"/>
  <c r="G211" i="1"/>
  <c r="G243" i="1"/>
  <c r="G291" i="1"/>
  <c r="G137" i="1"/>
  <c r="G250" i="1"/>
  <c r="G126" i="1"/>
  <c r="Z203" i="1"/>
  <c r="AA203" i="1"/>
  <c r="G235" i="1"/>
  <c r="AA299" i="1"/>
  <c r="Z299" i="1"/>
  <c r="G299" i="1"/>
  <c r="U238" i="1"/>
  <c r="V238" i="1"/>
  <c r="H302" i="1"/>
  <c r="I302" i="1"/>
  <c r="Z153" i="1"/>
  <c r="AA153" i="1"/>
  <c r="H119" i="1"/>
  <c r="I119" i="1"/>
  <c r="H186" i="1"/>
  <c r="I186" i="1"/>
  <c r="G266" i="1"/>
  <c r="AH197" i="1"/>
  <c r="H138" i="1"/>
  <c r="I138" i="1"/>
  <c r="H145" i="1"/>
  <c r="I145" i="1"/>
  <c r="V206" i="1"/>
  <c r="U206" i="1"/>
  <c r="AA254" i="1"/>
  <c r="Z254" i="1"/>
  <c r="G254" i="1"/>
  <c r="G128" i="1"/>
  <c r="U294" i="1"/>
  <c r="V294" i="1"/>
  <c r="U116" i="1"/>
  <c r="V116" i="1"/>
  <c r="V154" i="1"/>
  <c r="U154" i="1"/>
  <c r="U126" i="1"/>
  <c r="V126" i="1"/>
  <c r="Z126" i="1"/>
  <c r="AA126" i="1"/>
  <c r="V235" i="1"/>
  <c r="U235" i="1"/>
  <c r="U270" i="1"/>
  <c r="V270" i="1"/>
  <c r="I117" i="1"/>
  <c r="H117" i="1"/>
  <c r="Z118" i="1"/>
  <c r="AA118" i="1"/>
  <c r="V227" i="1"/>
  <c r="U227" i="1"/>
  <c r="Z246" i="1"/>
  <c r="AA246" i="1"/>
  <c r="Z125" i="1"/>
  <c r="AA125" i="1"/>
  <c r="I121" i="1"/>
  <c r="H121" i="1"/>
  <c r="G130" i="1"/>
  <c r="G163" i="1"/>
  <c r="G195" i="1"/>
  <c r="G227" i="1"/>
  <c r="H198" i="1"/>
  <c r="I198" i="1"/>
  <c r="H167" i="1"/>
  <c r="I167" i="1"/>
  <c r="G199" i="1"/>
  <c r="G295" i="1"/>
  <c r="G141" i="1"/>
  <c r="H202" i="1"/>
  <c r="I202" i="1"/>
  <c r="AF185" i="1"/>
  <c r="AI185" i="1" s="1"/>
  <c r="AF247" i="1"/>
  <c r="AI247" i="1" s="1"/>
  <c r="AF231" i="1"/>
  <c r="AI231" i="1" s="1"/>
  <c r="AF164" i="1"/>
  <c r="AI164" i="1" s="1"/>
  <c r="AG185" i="1"/>
  <c r="AG197" i="1"/>
  <c r="AF233" i="1"/>
  <c r="AI233" i="1" s="1"/>
  <c r="AG224" i="1"/>
  <c r="AH164" i="1"/>
  <c r="AF273" i="1"/>
  <c r="AI273" i="1" s="1"/>
  <c r="AF224" i="1"/>
  <c r="AI224" i="1" s="1"/>
  <c r="AG231" i="1"/>
  <c r="AG213" i="1"/>
  <c r="AG233" i="1"/>
  <c r="AH231" i="1"/>
  <c r="AH265" i="1"/>
  <c r="AF265" i="1"/>
  <c r="AI265" i="1" s="1"/>
  <c r="AG292" i="1"/>
  <c r="AG261" i="1"/>
  <c r="AH245" i="2"/>
  <c r="AI120" i="2"/>
  <c r="AI270" i="2"/>
  <c r="AI132" i="2"/>
  <c r="AH307" i="2"/>
  <c r="AI274" i="2"/>
  <c r="AG274" i="2"/>
  <c r="AJ274" i="2" s="1"/>
  <c r="AH274" i="2"/>
  <c r="AF188" i="1"/>
  <c r="AI188" i="1" s="1"/>
  <c r="AG188" i="1"/>
  <c r="AH188" i="1"/>
  <c r="AG212" i="1"/>
  <c r="AF181" i="1"/>
  <c r="AI181" i="1" s="1"/>
  <c r="AH181" i="1"/>
  <c r="AG181" i="1"/>
  <c r="AF193" i="1"/>
  <c r="AI193" i="1" s="1"/>
  <c r="AG193" i="1"/>
  <c r="AH193" i="1"/>
  <c r="AH216" i="1"/>
  <c r="AF216" i="1"/>
  <c r="AI216" i="1" s="1"/>
  <c r="AG216" i="1"/>
  <c r="AF225" i="1"/>
  <c r="AI225" i="1" s="1"/>
  <c r="AH225" i="1"/>
  <c r="AG225" i="1"/>
  <c r="AG272" i="1"/>
  <c r="AH272" i="1"/>
  <c r="AF272" i="1"/>
  <c r="AI272" i="1" s="1"/>
  <c r="AG111" i="1"/>
  <c r="AH111" i="1"/>
  <c r="AF111" i="1"/>
  <c r="AI111" i="1" s="1"/>
  <c r="AG305" i="1"/>
  <c r="AH305" i="1"/>
  <c r="AF305" i="1"/>
  <c r="AI305" i="1" s="1"/>
  <c r="AG263" i="1"/>
  <c r="AF263" i="1"/>
  <c r="AI263" i="1" s="1"/>
  <c r="AH263" i="1"/>
  <c r="AG296" i="1"/>
  <c r="AF296" i="1"/>
  <c r="AI296" i="1" s="1"/>
  <c r="AH296" i="1"/>
  <c r="AH244" i="1"/>
  <c r="AF244" i="1"/>
  <c r="AI244" i="1" s="1"/>
  <c r="AG244" i="1"/>
  <c r="AG138" i="1"/>
  <c r="AH189" i="1"/>
  <c r="AG189" i="1"/>
  <c r="AF189" i="1"/>
  <c r="AI189" i="1" s="1"/>
  <c r="AG160" i="1"/>
  <c r="AF160" i="1"/>
  <c r="AI160" i="1" s="1"/>
  <c r="AH160" i="1"/>
  <c r="AH228" i="1"/>
  <c r="AF228" i="1"/>
  <c r="AI228" i="1" s="1"/>
  <c r="AG228" i="1"/>
  <c r="AH208" i="1"/>
  <c r="AF208" i="1"/>
  <c r="AI208" i="1" s="1"/>
  <c r="AG208" i="1"/>
  <c r="AG165" i="1"/>
  <c r="AH165" i="1"/>
  <c r="AF165" i="1"/>
  <c r="AI165" i="1" s="1"/>
  <c r="AF204" i="1"/>
  <c r="AI204" i="1" s="1"/>
  <c r="AG293" i="1"/>
  <c r="AH293" i="1"/>
  <c r="AF293" i="1"/>
  <c r="AI293" i="1" s="1"/>
  <c r="AG268" i="1"/>
  <c r="AH268" i="1"/>
  <c r="AF268" i="1"/>
  <c r="AI268" i="1" s="1"/>
  <c r="AF119" i="1"/>
  <c r="AI119" i="1" s="1"/>
  <c r="AG289" i="1"/>
  <c r="AH289" i="1"/>
  <c r="AF289" i="1"/>
  <c r="AI289" i="1" s="1"/>
  <c r="AG264" i="1"/>
  <c r="AH264" i="1"/>
  <c r="AF264" i="1"/>
  <c r="AI264" i="1" s="1"/>
  <c r="AG156" i="1"/>
  <c r="AF156" i="1"/>
  <c r="AI156" i="1" s="1"/>
  <c r="AH156" i="1"/>
  <c r="AF284" i="1" l="1"/>
  <c r="AI284" i="1" s="1"/>
  <c r="AH284" i="1"/>
  <c r="AF200" i="1"/>
  <c r="AI200" i="1" s="1"/>
  <c r="AF212" i="1"/>
  <c r="AI212" i="1" s="1"/>
  <c r="AH234" i="1"/>
  <c r="AG119" i="1"/>
  <c r="AH217" i="1"/>
  <c r="AG161" i="1"/>
  <c r="AF309" i="1"/>
  <c r="AI309" i="1" s="1"/>
  <c r="AG204" i="1"/>
  <c r="AG170" i="1"/>
  <c r="AF161" i="1"/>
  <c r="AI161" i="1" s="1"/>
  <c r="AF170" i="1"/>
  <c r="AI170" i="1" s="1"/>
  <c r="AH280" i="1"/>
  <c r="AG229" i="1"/>
  <c r="AG280" i="1"/>
  <c r="AH229" i="1"/>
  <c r="AG201" i="1"/>
  <c r="AG234" i="1"/>
  <c r="AH200" i="1"/>
  <c r="AH171" i="1"/>
  <c r="AG180" i="1"/>
  <c r="AH144" i="1"/>
  <c r="AF180" i="1"/>
  <c r="AI180" i="1" s="1"/>
  <c r="AH205" i="1"/>
  <c r="AF138" i="1"/>
  <c r="AI138" i="1" s="1"/>
  <c r="AH213" i="1"/>
  <c r="AH296" i="2"/>
  <c r="AG300" i="1"/>
  <c r="AG175" i="1"/>
  <c r="AH157" i="1"/>
  <c r="AG242" i="1"/>
  <c r="AF157" i="1"/>
  <c r="AI157" i="1" s="1"/>
  <c r="AG144" i="1"/>
  <c r="AG296" i="2"/>
  <c r="AJ296" i="2" s="1"/>
  <c r="AH286" i="2"/>
  <c r="AG177" i="1"/>
  <c r="AF196" i="1"/>
  <c r="AI196" i="1" s="1"/>
  <c r="AH174" i="1"/>
  <c r="AG230" i="1"/>
  <c r="AH241" i="1"/>
  <c r="AF177" i="1"/>
  <c r="AI177" i="1" s="1"/>
  <c r="AG184" i="1"/>
  <c r="AF158" i="1"/>
  <c r="AI158" i="1" s="1"/>
  <c r="AF133" i="1"/>
  <c r="AI133" i="1" s="1"/>
  <c r="AH280" i="2"/>
  <c r="AG222" i="1"/>
  <c r="AH222" i="1"/>
  <c r="AH183" i="1"/>
  <c r="AG240" i="1"/>
  <c r="AF297" i="1"/>
  <c r="AI297" i="1" s="1"/>
  <c r="AG307" i="2"/>
  <c r="AJ307" i="2" s="1"/>
  <c r="AH170" i="2"/>
  <c r="AI170" i="2"/>
  <c r="AG245" i="1"/>
  <c r="AH300" i="1"/>
  <c r="AH196" i="1"/>
  <c r="AG174" i="1"/>
  <c r="AG162" i="1"/>
  <c r="AF245" i="1"/>
  <c r="AI245" i="1" s="1"/>
  <c r="AE163" i="1"/>
  <c r="AG172" i="1"/>
  <c r="AE179" i="1"/>
  <c r="AH179" i="1" s="1"/>
  <c r="AG285" i="1"/>
  <c r="AG303" i="1"/>
  <c r="AG257" i="1"/>
  <c r="AH145" i="1"/>
  <c r="AE270" i="1"/>
  <c r="AG169" i="1"/>
  <c r="AG247" i="2"/>
  <c r="AJ247" i="2" s="1"/>
  <c r="AH133" i="1"/>
  <c r="AF198" i="1"/>
  <c r="AI198" i="1" s="1"/>
  <c r="AF205" i="1"/>
  <c r="AI205" i="1" s="1"/>
  <c r="AG152" i="1"/>
  <c r="AH158" i="1"/>
  <c r="AH209" i="1"/>
  <c r="AF184" i="1"/>
  <c r="AI184" i="1" s="1"/>
  <c r="AF209" i="1"/>
  <c r="AI209" i="1" s="1"/>
  <c r="AG236" i="1"/>
  <c r="AF236" i="1"/>
  <c r="AI236" i="1" s="1"/>
  <c r="AH309" i="1"/>
  <c r="AF217" i="1"/>
  <c r="AI217" i="1" s="1"/>
  <c r="AH176" i="1"/>
  <c r="AG248" i="1"/>
  <c r="AF240" i="1"/>
  <c r="AI240" i="1" s="1"/>
  <c r="AH192" i="1"/>
  <c r="AH297" i="1"/>
  <c r="AG120" i="1"/>
  <c r="AE266" i="1"/>
  <c r="AG266" i="1" s="1"/>
  <c r="AG214" i="1"/>
  <c r="AH256" i="1"/>
  <c r="AF159" i="1"/>
  <c r="AI159" i="1" s="1"/>
  <c r="AG176" i="1"/>
  <c r="AF129" i="1"/>
  <c r="AI129" i="1" s="1"/>
  <c r="AF214" i="1"/>
  <c r="AI214" i="1" s="1"/>
  <c r="AH220" i="1"/>
  <c r="AG256" i="1"/>
  <c r="AF124" i="1"/>
  <c r="AI124" i="1" s="1"/>
  <c r="AF172" i="1"/>
  <c r="AI172" i="1" s="1"/>
  <c r="AG145" i="1"/>
  <c r="AF169" i="1"/>
  <c r="AI169" i="1" s="1"/>
  <c r="AG192" i="1"/>
  <c r="AH124" i="1"/>
  <c r="AG220" i="1"/>
  <c r="AF207" i="1"/>
  <c r="AI207" i="1" s="1"/>
  <c r="AF288" i="1"/>
  <c r="AI288" i="1" s="1"/>
  <c r="AF248" i="1"/>
  <c r="AI248" i="1" s="1"/>
  <c r="AG232" i="1"/>
  <c r="AG129" i="1"/>
  <c r="AH120" i="1"/>
  <c r="AF232" i="1"/>
  <c r="AI232" i="1" s="1"/>
  <c r="AF257" i="1"/>
  <c r="AI257" i="1" s="1"/>
  <c r="I116" i="1"/>
  <c r="AH285" i="1"/>
  <c r="AF252" i="1"/>
  <c r="AI252" i="1" s="1"/>
  <c r="AE137" i="1"/>
  <c r="AF137" i="1" s="1"/>
  <c r="AI137" i="1" s="1"/>
  <c r="AF241" i="1"/>
  <c r="AI241" i="1" s="1"/>
  <c r="AG190" i="1"/>
  <c r="AF191" i="1"/>
  <c r="AI191" i="1" s="1"/>
  <c r="AF249" i="1"/>
  <c r="AI249" i="1" s="1"/>
  <c r="AH230" i="1"/>
  <c r="AG249" i="1"/>
  <c r="AG226" i="1"/>
  <c r="AG198" i="1"/>
  <c r="AG221" i="1"/>
  <c r="AH121" i="1"/>
  <c r="AG132" i="1"/>
  <c r="AH302" i="1"/>
  <c r="AE199" i="1"/>
  <c r="AH199" i="1" s="1"/>
  <c r="AF226" i="1"/>
  <c r="AI226" i="1" s="1"/>
  <c r="AF221" i="1"/>
  <c r="AI221" i="1" s="1"/>
  <c r="AG149" i="1"/>
  <c r="AF149" i="1"/>
  <c r="AI149" i="1" s="1"/>
  <c r="AH258" i="1"/>
  <c r="AG258" i="1"/>
  <c r="AG252" i="1"/>
  <c r="AF121" i="1"/>
  <c r="AI121" i="1" s="1"/>
  <c r="AF132" i="1"/>
  <c r="AI132" i="1" s="1"/>
  <c r="H154" i="1"/>
  <c r="I238" i="1"/>
  <c r="AI247" i="2"/>
  <c r="AH175" i="1"/>
  <c r="AG171" i="1"/>
  <c r="AG223" i="1"/>
  <c r="AF287" i="1"/>
  <c r="AI287" i="1" s="1"/>
  <c r="AF302" i="1"/>
  <c r="AI302" i="1" s="1"/>
  <c r="AF276" i="1"/>
  <c r="AI276" i="1" s="1"/>
  <c r="AH191" i="1"/>
  <c r="AF223" i="1"/>
  <c r="AI223" i="1" s="1"/>
  <c r="AH276" i="1"/>
  <c r="AF271" i="1"/>
  <c r="AI271" i="1" s="1"/>
  <c r="AE130" i="1"/>
  <c r="AF130" i="1" s="1"/>
  <c r="AI130" i="1" s="1"/>
  <c r="AE187" i="1"/>
  <c r="AF187" i="1" s="1"/>
  <c r="AI187" i="1" s="1"/>
  <c r="AF190" i="1"/>
  <c r="AI190" i="1" s="1"/>
  <c r="AE227" i="1"/>
  <c r="AE254" i="1"/>
  <c r="AE235" i="1"/>
  <c r="AF235" i="1" s="1"/>
  <c r="AI235" i="1" s="1"/>
  <c r="AE282" i="1"/>
  <c r="H115" i="1"/>
  <c r="I127" i="1"/>
  <c r="AE307" i="1"/>
  <c r="AF307" i="1" s="1"/>
  <c r="AI307" i="1" s="1"/>
  <c r="I262" i="1"/>
  <c r="AE131" i="1"/>
  <c r="H311" i="1"/>
  <c r="AH178" i="1"/>
  <c r="AE128" i="1"/>
  <c r="AE126" i="1"/>
  <c r="AH126" i="1" s="1"/>
  <c r="I114" i="1"/>
  <c r="AE246" i="1"/>
  <c r="AE250" i="1"/>
  <c r="AG250" i="1" s="1"/>
  <c r="AE211" i="1"/>
  <c r="AF211" i="1" s="1"/>
  <c r="AI211" i="1" s="1"/>
  <c r="AE251" i="1"/>
  <c r="AG251" i="1" s="1"/>
  <c r="H270" i="1"/>
  <c r="AE135" i="1"/>
  <c r="AE267" i="1"/>
  <c r="AG267" i="1" s="1"/>
  <c r="AE243" i="1"/>
  <c r="AE122" i="1"/>
  <c r="AG122" i="1" s="1"/>
  <c r="I218" i="1"/>
  <c r="H153" i="1"/>
  <c r="I140" i="1"/>
  <c r="I150" i="1"/>
  <c r="I182" i="1"/>
  <c r="H267" i="1"/>
  <c r="AE278" i="1"/>
  <c r="AE295" i="1"/>
  <c r="AG295" i="1" s="1"/>
  <c r="I135" i="1"/>
  <c r="I267" i="1"/>
  <c r="AE283" i="1"/>
  <c r="AF283" i="1" s="1"/>
  <c r="AI283" i="1" s="1"/>
  <c r="AE206" i="1"/>
  <c r="AF206" i="1" s="1"/>
  <c r="AI206" i="1" s="1"/>
  <c r="AH159" i="1"/>
  <c r="AF151" i="1"/>
  <c r="AI151" i="1" s="1"/>
  <c r="AE141" i="1"/>
  <c r="AF141" i="1" s="1"/>
  <c r="AI141" i="1" s="1"/>
  <c r="AE195" i="1"/>
  <c r="AG195" i="1" s="1"/>
  <c r="I203" i="1"/>
  <c r="AE275" i="1"/>
  <c r="I294" i="1"/>
  <c r="AE140" i="1"/>
  <c r="AG207" i="1"/>
  <c r="AH239" i="1"/>
  <c r="AE299" i="1"/>
  <c r="AG299" i="1" s="1"/>
  <c r="AE310" i="1"/>
  <c r="AE291" i="1"/>
  <c r="AE146" i="1"/>
  <c r="AH146" i="1" s="1"/>
  <c r="AE286" i="1"/>
  <c r="AG286" i="1" s="1"/>
  <c r="AI299" i="2"/>
  <c r="AG299" i="2"/>
  <c r="AJ299" i="2" s="1"/>
  <c r="AG233" i="2"/>
  <c r="AJ233" i="2" s="1"/>
  <c r="AI286" i="2"/>
  <c r="AI233" i="2"/>
  <c r="AH297" i="2"/>
  <c r="AI115" i="2"/>
  <c r="AH312" i="2"/>
  <c r="AH272" i="2"/>
  <c r="AH133" i="2"/>
  <c r="AG228" i="2"/>
  <c r="AJ228" i="2" s="1"/>
  <c r="AH128" i="2"/>
  <c r="AI212" i="2"/>
  <c r="AG283" i="2"/>
  <c r="AJ283" i="2" s="1"/>
  <c r="AI166" i="2"/>
  <c r="AG209" i="2"/>
  <c r="AJ209" i="2" s="1"/>
  <c r="AG212" i="2"/>
  <c r="AJ212" i="2" s="1"/>
  <c r="AH209" i="2"/>
  <c r="AI206" i="2"/>
  <c r="AH283" i="2"/>
  <c r="AG280" i="2"/>
  <c r="AJ280" i="2" s="1"/>
  <c r="AH167" i="2"/>
  <c r="AH151" i="1"/>
  <c r="AG287" i="1"/>
  <c r="AF239" i="1"/>
  <c r="AI239" i="1" s="1"/>
  <c r="I246" i="1"/>
  <c r="H123" i="1"/>
  <c r="I279" i="1"/>
  <c r="I206" i="1"/>
  <c r="H283" i="1"/>
  <c r="H246" i="1"/>
  <c r="H206" i="1"/>
  <c r="I283" i="1"/>
  <c r="AH142" i="1"/>
  <c r="AF152" i="1"/>
  <c r="AI152" i="1" s="1"/>
  <c r="I118" i="1"/>
  <c r="I282" i="1"/>
  <c r="AG142" i="1"/>
  <c r="I134" i="1"/>
  <c r="I310" i="1"/>
  <c r="H282" i="1"/>
  <c r="AG274" i="1"/>
  <c r="H310" i="1"/>
  <c r="I270" i="1"/>
  <c r="AG219" i="1"/>
  <c r="AG178" i="1"/>
  <c r="H278" i="1"/>
  <c r="H286" i="1"/>
  <c r="I125" i="1"/>
  <c r="H219" i="1"/>
  <c r="I219" i="1"/>
  <c r="AI196" i="2"/>
  <c r="AG196" i="2"/>
  <c r="AJ196" i="2" s="1"/>
  <c r="AI117" i="2"/>
  <c r="AG166" i="2"/>
  <c r="AJ166" i="2" s="1"/>
  <c r="AH220" i="2"/>
  <c r="AI220" i="2"/>
  <c r="AH132" i="2"/>
  <c r="AH255" i="2"/>
  <c r="AG190" i="2"/>
  <c r="AJ190" i="2" s="1"/>
  <c r="AI139" i="2"/>
  <c r="AI133" i="2"/>
  <c r="AG128" i="2"/>
  <c r="AJ128" i="2" s="1"/>
  <c r="AI297" i="2"/>
  <c r="AI255" i="2"/>
  <c r="AH190" i="2"/>
  <c r="AH139" i="2"/>
  <c r="AH228" i="2"/>
  <c r="AG117" i="2"/>
  <c r="AJ117" i="2" s="1"/>
  <c r="AH174" i="2"/>
  <c r="AI214" i="2"/>
  <c r="AG174" i="2"/>
  <c r="AJ174" i="2" s="1"/>
  <c r="AH214" i="2"/>
  <c r="AG273" i="2"/>
  <c r="AJ273" i="2" s="1"/>
  <c r="AG197" i="2"/>
  <c r="AJ197" i="2" s="1"/>
  <c r="AH206" i="2"/>
  <c r="AI291" i="2"/>
  <c r="AH197" i="2"/>
  <c r="AH270" i="2"/>
  <c r="AE118" i="1"/>
  <c r="AG118" i="1" s="1"/>
  <c r="P118" i="1"/>
  <c r="AE123" i="1"/>
  <c r="AG123" i="1" s="1"/>
  <c r="P123" i="1"/>
  <c r="AE279" i="1"/>
  <c r="AH279" i="1" s="1"/>
  <c r="AE294" i="1"/>
  <c r="AE203" i="1"/>
  <c r="AE127" i="1"/>
  <c r="AE154" i="1"/>
  <c r="AG154" i="1" s="1"/>
  <c r="AE218" i="1"/>
  <c r="AE150" i="1"/>
  <c r="AE182" i="1"/>
  <c r="AG182" i="1" s="1"/>
  <c r="AE238" i="1"/>
  <c r="AE153" i="1"/>
  <c r="AE116" i="1"/>
  <c r="AE134" i="1"/>
  <c r="AH134" i="1" s="1"/>
  <c r="AE114" i="1"/>
  <c r="AG114" i="1" s="1"/>
  <c r="AE262" i="1"/>
  <c r="AE311" i="1"/>
  <c r="AE115" i="1"/>
  <c r="AG115" i="1" s="1"/>
  <c r="AE125" i="1"/>
  <c r="AF219" i="1"/>
  <c r="AI219" i="1" s="1"/>
  <c r="H295" i="1"/>
  <c r="I295" i="1"/>
  <c r="H195" i="1"/>
  <c r="I195" i="1"/>
  <c r="I128" i="1"/>
  <c r="H128" i="1"/>
  <c r="I299" i="1"/>
  <c r="H299" i="1"/>
  <c r="I137" i="1"/>
  <c r="H137" i="1"/>
  <c r="H179" i="1"/>
  <c r="I179" i="1"/>
  <c r="I187" i="1"/>
  <c r="H187" i="1"/>
  <c r="H199" i="1"/>
  <c r="I199" i="1"/>
  <c r="H163" i="1"/>
  <c r="I163" i="1"/>
  <c r="H254" i="1"/>
  <c r="I254" i="1"/>
  <c r="H266" i="1"/>
  <c r="I266" i="1"/>
  <c r="H291" i="1"/>
  <c r="I291" i="1"/>
  <c r="H146" i="1"/>
  <c r="I146" i="1"/>
  <c r="I251" i="1"/>
  <c r="H251" i="1"/>
  <c r="H131" i="1"/>
  <c r="I131" i="1"/>
  <c r="H307" i="1"/>
  <c r="I307" i="1"/>
  <c r="H130" i="1"/>
  <c r="I130" i="1"/>
  <c r="H126" i="1"/>
  <c r="I126" i="1"/>
  <c r="H243" i="1"/>
  <c r="I243" i="1"/>
  <c r="H122" i="1"/>
  <c r="I122" i="1"/>
  <c r="H275" i="1"/>
  <c r="I275" i="1"/>
  <c r="H141" i="1"/>
  <c r="I141" i="1"/>
  <c r="H227" i="1"/>
  <c r="I227" i="1"/>
  <c r="I235" i="1"/>
  <c r="H235" i="1"/>
  <c r="H250" i="1"/>
  <c r="I250" i="1"/>
  <c r="H211" i="1"/>
  <c r="I211" i="1"/>
  <c r="AF155" i="1"/>
  <c r="AI155" i="1" s="1"/>
  <c r="AG166" i="1"/>
  <c r="AH155" i="1"/>
  <c r="AG183" i="1"/>
  <c r="AG308" i="1"/>
  <c r="AG255" i="1"/>
  <c r="AF162" i="1"/>
  <c r="AI162" i="1" s="1"/>
  <c r="AG237" i="1"/>
  <c r="AF274" i="1"/>
  <c r="AI274" i="1" s="1"/>
  <c r="AF303" i="1"/>
  <c r="AI303" i="1" s="1"/>
  <c r="AF210" i="1"/>
  <c r="AI210" i="1" s="1"/>
  <c r="AH271" i="1"/>
  <c r="AH237" i="1"/>
  <c r="AH247" i="1"/>
  <c r="AG210" i="1"/>
  <c r="AG247" i="1"/>
  <c r="AH139" i="1"/>
  <c r="AH242" i="1"/>
  <c r="AH308" i="1"/>
  <c r="AG139" i="1"/>
  <c r="AF255" i="1"/>
  <c r="AI255" i="1" s="1"/>
  <c r="AH136" i="1"/>
  <c r="AF166" i="1"/>
  <c r="AI166" i="1" s="1"/>
  <c r="AG273" i="1"/>
  <c r="AF201" i="1"/>
  <c r="AI201" i="1" s="1"/>
  <c r="AH186" i="1"/>
  <c r="AG186" i="1"/>
  <c r="AG202" i="1"/>
  <c r="AF202" i="1"/>
  <c r="AI202" i="1" s="1"/>
  <c r="AF186" i="1"/>
  <c r="AI186" i="1" s="1"/>
  <c r="AF290" i="1"/>
  <c r="AI290" i="1" s="1"/>
  <c r="AG304" i="1"/>
  <c r="AF215" i="1"/>
  <c r="AI215" i="1" s="1"/>
  <c r="AH215" i="1"/>
  <c r="AG215" i="1"/>
  <c r="AG167" i="1"/>
  <c r="AH273" i="1"/>
  <c r="AG136" i="1"/>
  <c r="AH167" i="1"/>
  <c r="AF261" i="1"/>
  <c r="AI261" i="1" s="1"/>
  <c r="AH292" i="1"/>
  <c r="AH290" i="1"/>
  <c r="AF292" i="1"/>
  <c r="AI292" i="1" s="1"/>
  <c r="AG288" i="1"/>
  <c r="AH304" i="1"/>
  <c r="AH261" i="1"/>
  <c r="AI193" i="2"/>
  <c r="AH157" i="2"/>
  <c r="AG114" i="2"/>
  <c r="AJ114" i="2" s="1"/>
  <c r="AG120" i="2"/>
  <c r="AJ120" i="2" s="1"/>
  <c r="AG270" i="2"/>
  <c r="AJ270" i="2" s="1"/>
  <c r="AI169" i="2"/>
  <c r="AH291" i="2"/>
  <c r="AG157" i="2"/>
  <c r="AJ157" i="2" s="1"/>
  <c r="AH146" i="2"/>
  <c r="AH114" i="2"/>
  <c r="AH120" i="2"/>
  <c r="AH169" i="2"/>
  <c r="AG146" i="2"/>
  <c r="AJ146" i="2" s="1"/>
  <c r="AH273" i="2"/>
  <c r="AH135" i="2"/>
  <c r="AG277" i="1"/>
  <c r="AF277" i="1"/>
  <c r="AI277" i="1" s="1"/>
  <c r="AH277" i="1"/>
  <c r="AH148" i="1"/>
  <c r="AF148" i="1"/>
  <c r="AI148" i="1" s="1"/>
  <c r="AG148" i="1"/>
  <c r="AH176" i="2"/>
  <c r="AI302" i="2"/>
  <c r="AH215" i="2"/>
  <c r="AI215" i="2"/>
  <c r="AI230" i="2"/>
  <c r="AH249" i="2"/>
  <c r="AG254" i="2"/>
  <c r="AJ254" i="2" s="1"/>
  <c r="AI249" i="2"/>
  <c r="AH254" i="2"/>
  <c r="AI176" i="2"/>
  <c r="AG144" i="2"/>
  <c r="AJ144" i="2" s="1"/>
  <c r="AH231" i="2"/>
  <c r="AI223" i="2"/>
  <c r="AH182" i="2"/>
  <c r="AH193" i="2"/>
  <c r="AI144" i="2"/>
  <c r="AI231" i="2"/>
  <c r="AH113" i="2"/>
  <c r="AI113" i="2"/>
  <c r="AI159" i="2"/>
  <c r="AG132" i="2"/>
  <c r="AJ132" i="2" s="1"/>
  <c r="AH271" i="2"/>
  <c r="AI141" i="2"/>
  <c r="AG182" i="2"/>
  <c r="AJ182" i="2" s="1"/>
  <c r="AH159" i="2"/>
  <c r="AI271" i="2"/>
  <c r="AH141" i="2"/>
  <c r="AG223" i="2"/>
  <c r="AJ223" i="2" s="1"/>
  <c r="AH230" i="2"/>
  <c r="AI262" i="2"/>
  <c r="AH265" i="2"/>
  <c r="AG219" i="2"/>
  <c r="AJ219" i="2" s="1"/>
  <c r="AG225" i="2"/>
  <c r="AJ225" i="2" s="1"/>
  <c r="AI245" i="2"/>
  <c r="AG262" i="2"/>
  <c r="AJ262" i="2" s="1"/>
  <c r="AG124" i="2"/>
  <c r="AJ124" i="2" s="1"/>
  <c r="AH219" i="2"/>
  <c r="AH225" i="2"/>
  <c r="AG122" i="2"/>
  <c r="AJ122" i="2" s="1"/>
  <c r="AG272" i="2"/>
  <c r="AJ272" i="2" s="1"/>
  <c r="AG265" i="2"/>
  <c r="AJ265" i="2" s="1"/>
  <c r="AG312" i="2"/>
  <c r="AJ312" i="2" s="1"/>
  <c r="AH122" i="2"/>
  <c r="AG302" i="2"/>
  <c r="AJ302" i="2" s="1"/>
  <c r="AH188" i="2"/>
  <c r="AG245" i="2"/>
  <c r="AJ245" i="2" s="1"/>
  <c r="AI124" i="2"/>
  <c r="AG188" i="2"/>
  <c r="AJ188" i="2" s="1"/>
  <c r="AH145" i="2"/>
  <c r="AG167" i="2"/>
  <c r="AJ167" i="2" s="1"/>
  <c r="AH308" i="2"/>
  <c r="AG285" i="2"/>
  <c r="AJ285" i="2" s="1"/>
  <c r="AG135" i="2"/>
  <c r="AJ135" i="2" s="1"/>
  <c r="AG308" i="2"/>
  <c r="AJ308" i="2" s="1"/>
  <c r="AG294" i="2"/>
  <c r="AJ294" i="2" s="1"/>
  <c r="AH285" i="2"/>
  <c r="AH294" i="2"/>
  <c r="AG145" i="2"/>
  <c r="AJ145" i="2" s="1"/>
  <c r="AH313" i="2"/>
  <c r="AI313" i="2"/>
  <c r="AG257" i="2"/>
  <c r="AJ257" i="2" s="1"/>
  <c r="AI257" i="2"/>
  <c r="AH257" i="2"/>
  <c r="AH178" i="2"/>
  <c r="AG178" i="2"/>
  <c r="AJ178" i="2" s="1"/>
  <c r="AI178" i="2"/>
  <c r="AI130" i="2"/>
  <c r="AH130" i="2"/>
  <c r="AG130" i="2"/>
  <c r="AJ130" i="2" s="1"/>
  <c r="AI201" i="2"/>
  <c r="AH201" i="2"/>
  <c r="AG201" i="2"/>
  <c r="AJ201" i="2" s="1"/>
  <c r="AI282" i="2"/>
  <c r="AH282" i="2"/>
  <c r="AG282" i="2"/>
  <c r="AJ282" i="2" s="1"/>
  <c r="AI160" i="2"/>
  <c r="AG160" i="2"/>
  <c r="AJ160" i="2" s="1"/>
  <c r="AH160" i="2"/>
  <c r="AI310" i="2"/>
  <c r="AG310" i="2"/>
  <c r="AJ310" i="2" s="1"/>
  <c r="AH310" i="2"/>
  <c r="AG165" i="2"/>
  <c r="AJ165" i="2" s="1"/>
  <c r="AH165" i="2"/>
  <c r="AI165" i="2"/>
  <c r="AG281" i="2"/>
  <c r="AJ281" i="2" s="1"/>
  <c r="AH281" i="2"/>
  <c r="AI281" i="2"/>
  <c r="AG121" i="2"/>
  <c r="AJ121" i="2" s="1"/>
  <c r="AH121" i="2"/>
  <c r="AI121" i="2"/>
  <c r="AG125" i="2"/>
  <c r="AJ125" i="2" s="1"/>
  <c r="AI125" i="2"/>
  <c r="AH125" i="2"/>
  <c r="AI140" i="2"/>
  <c r="AG140" i="2"/>
  <c r="AJ140" i="2" s="1"/>
  <c r="AH140" i="2"/>
  <c r="AI134" i="2"/>
  <c r="AH134" i="2"/>
  <c r="AG134" i="2"/>
  <c r="AJ134" i="2" s="1"/>
  <c r="AG210" i="2"/>
  <c r="AJ210" i="2" s="1"/>
  <c r="AI210" i="2"/>
  <c r="AH210" i="2"/>
  <c r="AG198" i="2"/>
  <c r="AJ198" i="2" s="1"/>
  <c r="AH198" i="2"/>
  <c r="AI198" i="2"/>
  <c r="AH185" i="2"/>
  <c r="AI185" i="2"/>
  <c r="AG185" i="2"/>
  <c r="AJ185" i="2" s="1"/>
  <c r="AI288" i="2"/>
  <c r="AH288" i="2"/>
  <c r="AG288" i="2"/>
  <c r="AJ288" i="2" s="1"/>
  <c r="AI235" i="2"/>
  <c r="AH235" i="2"/>
  <c r="AG235" i="2"/>
  <c r="AJ235" i="2" s="1"/>
  <c r="AH266" i="2"/>
  <c r="AI266" i="2"/>
  <c r="AG266" i="2"/>
  <c r="AJ266" i="2" s="1"/>
  <c r="AH173" i="2"/>
  <c r="AG173" i="2"/>
  <c r="AJ173" i="2" s="1"/>
  <c r="AI173" i="2"/>
  <c r="AI239" i="2"/>
  <c r="AH239" i="2"/>
  <c r="AG239" i="2"/>
  <c r="AJ239" i="2" s="1"/>
  <c r="AG287" i="2"/>
  <c r="AJ287" i="2" s="1"/>
  <c r="AI287" i="2"/>
  <c r="AH287" i="2"/>
  <c r="AI295" i="2"/>
  <c r="AH295" i="2"/>
  <c r="AG295" i="2"/>
  <c r="AJ295" i="2" s="1"/>
  <c r="AH264" i="2"/>
  <c r="AI264" i="2"/>
  <c r="AG264" i="2"/>
  <c r="AJ264" i="2" s="1"/>
  <c r="AG137" i="2"/>
  <c r="AJ137" i="2" s="1"/>
  <c r="AH137" i="2"/>
  <c r="AI137" i="2"/>
  <c r="AI168" i="2"/>
  <c r="AH168" i="2"/>
  <c r="AG168" i="2"/>
  <c r="AJ168" i="2" s="1"/>
  <c r="AH183" i="2"/>
  <c r="AI183" i="2"/>
  <c r="AG183" i="2"/>
  <c r="AJ183" i="2" s="1"/>
  <c r="AG238" i="2"/>
  <c r="AJ238" i="2" s="1"/>
  <c r="AI238" i="2"/>
  <c r="AH238" i="2"/>
  <c r="AI164" i="2"/>
  <c r="AH164" i="2"/>
  <c r="AG164" i="2"/>
  <c r="AJ164" i="2" s="1"/>
  <c r="AG147" i="2"/>
  <c r="AJ147" i="2" s="1"/>
  <c r="AH147" i="2"/>
  <c r="AI147" i="2"/>
  <c r="AH267" i="2"/>
  <c r="AG267" i="2"/>
  <c r="AJ267" i="2" s="1"/>
  <c r="AI267" i="2"/>
  <c r="AG244" i="2"/>
  <c r="AJ244" i="2" s="1"/>
  <c r="AI244" i="2"/>
  <c r="AH244" i="2"/>
  <c r="AG129" i="2"/>
  <c r="AJ129" i="2" s="1"/>
  <c r="AI129" i="2"/>
  <c r="AH129" i="2"/>
  <c r="AG155" i="2"/>
  <c r="AJ155" i="2" s="1"/>
  <c r="AH155" i="2"/>
  <c r="AI155" i="2"/>
  <c r="AG289" i="2"/>
  <c r="AJ289" i="2" s="1"/>
  <c r="AH289" i="2"/>
  <c r="AI289" i="2"/>
  <c r="AI229" i="2"/>
  <c r="AH229" i="2"/>
  <c r="AG229" i="2"/>
  <c r="AJ229" i="2" s="1"/>
  <c r="AG204" i="2"/>
  <c r="AJ204" i="2" s="1"/>
  <c r="AI204" i="2"/>
  <c r="AH204" i="2"/>
  <c r="AI195" i="2"/>
  <c r="AH195" i="2"/>
  <c r="AG195" i="2"/>
  <c r="AJ195" i="2" s="1"/>
  <c r="AG240" i="2"/>
  <c r="AJ240" i="2" s="1"/>
  <c r="AH240" i="2"/>
  <c r="AI240" i="2"/>
  <c r="AG131" i="2"/>
  <c r="AJ131" i="2" s="1"/>
  <c r="AI131" i="2"/>
  <c r="AH131" i="2"/>
  <c r="AG208" i="2"/>
  <c r="AJ208" i="2" s="1"/>
  <c r="AI208" i="2"/>
  <c r="AH208" i="2"/>
  <c r="AI306" i="2"/>
  <c r="AG306" i="2"/>
  <c r="AJ306" i="2" s="1"/>
  <c r="AH306" i="2"/>
  <c r="AI217" i="2"/>
  <c r="AH217" i="2"/>
  <c r="AG217" i="2"/>
  <c r="AJ217" i="2" s="1"/>
  <c r="AG242" i="2"/>
  <c r="AJ242" i="2" s="1"/>
  <c r="AI242" i="2"/>
  <c r="AH242" i="2"/>
  <c r="AG192" i="2"/>
  <c r="AJ192" i="2" s="1"/>
  <c r="AH192" i="2"/>
  <c r="AI192" i="2"/>
  <c r="AH186" i="2"/>
  <c r="AG186" i="2"/>
  <c r="AJ186" i="2" s="1"/>
  <c r="AI186" i="2"/>
  <c r="AI162" i="2"/>
  <c r="AH162" i="2"/>
  <c r="AG162" i="2"/>
  <c r="AJ162" i="2" s="1"/>
  <c r="AI116" i="2"/>
  <c r="AG116" i="2"/>
  <c r="AJ116" i="2" s="1"/>
  <c r="AH116" i="2"/>
  <c r="AG232" i="2"/>
  <c r="AJ232" i="2" s="1"/>
  <c r="AI232" i="2"/>
  <c r="AH232" i="2"/>
  <c r="AH260" i="2"/>
  <c r="AG260" i="2"/>
  <c r="AJ260" i="2" s="1"/>
  <c r="AI260" i="2"/>
  <c r="AG151" i="2"/>
  <c r="AJ151" i="2" s="1"/>
  <c r="AH151" i="2"/>
  <c r="AI151" i="2"/>
  <c r="AH258" i="2"/>
  <c r="AI258" i="2"/>
  <c r="AG258" i="2"/>
  <c r="AJ258" i="2" s="1"/>
  <c r="AI152" i="2"/>
  <c r="AH152" i="2"/>
  <c r="AG152" i="2"/>
  <c r="AJ152" i="2" s="1"/>
  <c r="AG163" i="2"/>
  <c r="AJ163" i="2" s="1"/>
  <c r="AH163" i="2"/>
  <c r="AI163" i="2"/>
  <c r="AI158" i="2"/>
  <c r="AH158" i="2"/>
  <c r="AG158" i="2"/>
  <c r="AJ158" i="2" s="1"/>
  <c r="AI301" i="2"/>
  <c r="AH301" i="2"/>
  <c r="AG301" i="2"/>
  <c r="AJ301" i="2" s="1"/>
  <c r="AG143" i="2"/>
  <c r="AJ143" i="2" s="1"/>
  <c r="AH143" i="2"/>
  <c r="AI143" i="2"/>
  <c r="AG184" i="2"/>
  <c r="AJ184" i="2" s="1"/>
  <c r="AI184" i="2"/>
  <c r="AH184" i="2"/>
  <c r="AH300" i="2"/>
  <c r="AI300" i="2"/>
  <c r="AG300" i="2"/>
  <c r="AJ300" i="2" s="1"/>
  <c r="AG123" i="2"/>
  <c r="AJ123" i="2" s="1"/>
  <c r="AI123" i="2"/>
  <c r="AH123" i="2"/>
  <c r="AG202" i="2"/>
  <c r="AJ202" i="2" s="1"/>
  <c r="AI202" i="2"/>
  <c r="AH202" i="2"/>
  <c r="AI290" i="2"/>
  <c r="AH290" i="2"/>
  <c r="AG290" i="2"/>
  <c r="AJ290" i="2" s="1"/>
  <c r="AG149" i="2"/>
  <c r="AJ149" i="2" s="1"/>
  <c r="AH149" i="2"/>
  <c r="AI149" i="2"/>
  <c r="AG311" i="2"/>
  <c r="AJ311" i="2" s="1"/>
  <c r="AI311" i="2"/>
  <c r="AH311" i="2"/>
  <c r="AI213" i="2"/>
  <c r="AH213" i="2"/>
  <c r="AG213" i="2"/>
  <c r="AJ213" i="2" s="1"/>
  <c r="AG269" i="2"/>
  <c r="AJ269" i="2" s="1"/>
  <c r="AI269" i="2"/>
  <c r="AH269" i="2"/>
  <c r="AG305" i="2"/>
  <c r="AJ305" i="2" s="1"/>
  <c r="AI305" i="2"/>
  <c r="AH305" i="2"/>
  <c r="AH181" i="2"/>
  <c r="AG181" i="2"/>
  <c r="AJ181" i="2" s="1"/>
  <c r="AI181" i="2"/>
  <c r="AH191" i="2"/>
  <c r="AI191" i="2"/>
  <c r="AG191" i="2"/>
  <c r="AJ191" i="2" s="1"/>
  <c r="AG222" i="2"/>
  <c r="AJ222" i="2" s="1"/>
  <c r="AH222" i="2"/>
  <c r="AI222" i="2"/>
  <c r="AI136" i="2"/>
  <c r="AG136" i="2"/>
  <c r="AJ136" i="2" s="1"/>
  <c r="AH136" i="2"/>
  <c r="AI276" i="2"/>
  <c r="AG276" i="2"/>
  <c r="AJ276" i="2" s="1"/>
  <c r="AH276" i="2"/>
  <c r="AG279" i="2"/>
  <c r="AJ279" i="2" s="1"/>
  <c r="AH279" i="2"/>
  <c r="AI279" i="2"/>
  <c r="AI199" i="2"/>
  <c r="AH199" i="2"/>
  <c r="AG199" i="2"/>
  <c r="AJ199" i="2" s="1"/>
  <c r="AI154" i="2"/>
  <c r="AH154" i="2"/>
  <c r="AG154" i="2"/>
  <c r="AJ154" i="2" s="1"/>
  <c r="AH252" i="2"/>
  <c r="AI252" i="2"/>
  <c r="AG252" i="2"/>
  <c r="AJ252" i="2" s="1"/>
  <c r="AG303" i="2"/>
  <c r="AJ303" i="2" s="1"/>
  <c r="AI303" i="2"/>
  <c r="AH303" i="2"/>
  <c r="AI243" i="2"/>
  <c r="AH243" i="2"/>
  <c r="AG243" i="2"/>
  <c r="AJ243" i="2" s="1"/>
  <c r="AH175" i="2"/>
  <c r="AI175" i="2"/>
  <c r="AG175" i="2"/>
  <c r="AJ175" i="2" s="1"/>
  <c r="AI263" i="2"/>
  <c r="AG263" i="2"/>
  <c r="AJ263" i="2" s="1"/>
  <c r="AH263" i="2"/>
  <c r="AH246" i="2"/>
  <c r="AG246" i="2"/>
  <c r="AJ246" i="2" s="1"/>
  <c r="AI246" i="2"/>
  <c r="AG216" i="2"/>
  <c r="AJ216" i="2" s="1"/>
  <c r="AI216" i="2"/>
  <c r="AH216" i="2"/>
  <c r="AH248" i="2"/>
  <c r="AI248" i="2"/>
  <c r="AG248" i="2"/>
  <c r="AJ248" i="2" s="1"/>
  <c r="AH251" i="2"/>
  <c r="AG251" i="2"/>
  <c r="AJ251" i="2" s="1"/>
  <c r="AI251" i="2"/>
  <c r="AI227" i="2"/>
  <c r="AH227" i="2"/>
  <c r="AG227" i="2"/>
  <c r="AJ227" i="2" s="1"/>
  <c r="AG171" i="2"/>
  <c r="AJ171" i="2" s="1"/>
  <c r="AH171" i="2"/>
  <c r="AI171" i="2"/>
  <c r="AI221" i="2"/>
  <c r="AH221" i="2"/>
  <c r="AG221" i="2"/>
  <c r="AJ221" i="2" s="1"/>
  <c r="AI148" i="2"/>
  <c r="AH148" i="2"/>
  <c r="AG148" i="2"/>
  <c r="AJ148" i="2" s="1"/>
  <c r="AG119" i="2"/>
  <c r="AJ119" i="2" s="1"/>
  <c r="AI119" i="2"/>
  <c r="AH119" i="2"/>
  <c r="AI268" i="2"/>
  <c r="AG268" i="2"/>
  <c r="AJ268" i="2" s="1"/>
  <c r="AH268" i="2"/>
  <c r="AI126" i="2"/>
  <c r="AH126" i="2"/>
  <c r="AG126" i="2"/>
  <c r="AJ126" i="2" s="1"/>
  <c r="AI156" i="2"/>
  <c r="AG156" i="2"/>
  <c r="AJ156" i="2" s="1"/>
  <c r="AH156" i="2"/>
  <c r="AG226" i="2"/>
  <c r="AJ226" i="2" s="1"/>
  <c r="AI226" i="2"/>
  <c r="AH226" i="2"/>
  <c r="AG234" i="2"/>
  <c r="AJ234" i="2" s="1"/>
  <c r="AI234" i="2"/>
  <c r="AH234" i="2"/>
  <c r="AG218" i="2"/>
  <c r="AJ218" i="2" s="1"/>
  <c r="AI218" i="2"/>
  <c r="AH218" i="2"/>
  <c r="AI241" i="2"/>
  <c r="AH241" i="2"/>
  <c r="AG241" i="2"/>
  <c r="AJ241" i="2" s="1"/>
  <c r="AI172" i="2"/>
  <c r="AH172" i="2"/>
  <c r="AG172" i="2"/>
  <c r="AJ172" i="2" s="1"/>
  <c r="AI253" i="2"/>
  <c r="AH253" i="2"/>
  <c r="AG253" i="2"/>
  <c r="AJ253" i="2" s="1"/>
  <c r="AG275" i="2"/>
  <c r="AJ275" i="2" s="1"/>
  <c r="AI275" i="2"/>
  <c r="AH275" i="2"/>
  <c r="AH293" i="2"/>
  <c r="AG293" i="2"/>
  <c r="AJ293" i="2" s="1"/>
  <c r="AI293" i="2"/>
  <c r="AG277" i="2"/>
  <c r="AJ277" i="2" s="1"/>
  <c r="AI277" i="2"/>
  <c r="AH277" i="2"/>
  <c r="AH179" i="2"/>
  <c r="AI179" i="2"/>
  <c r="AG179" i="2"/>
  <c r="AJ179" i="2" s="1"/>
  <c r="AG236" i="2"/>
  <c r="AJ236" i="2" s="1"/>
  <c r="AI236" i="2"/>
  <c r="AH236" i="2"/>
  <c r="AI211" i="2"/>
  <c r="AH211" i="2"/>
  <c r="AG211" i="2"/>
  <c r="AJ211" i="2" s="1"/>
  <c r="AG115" i="2"/>
  <c r="AJ115" i="2" s="1"/>
  <c r="AH115" i="2"/>
  <c r="AG200" i="2"/>
  <c r="AJ200" i="2" s="1"/>
  <c r="AI200" i="2"/>
  <c r="AH200" i="2"/>
  <c r="AH256" i="2"/>
  <c r="AI256" i="2"/>
  <c r="AG256" i="2"/>
  <c r="AJ256" i="2" s="1"/>
  <c r="AG194" i="2"/>
  <c r="AJ194" i="2" s="1"/>
  <c r="AI194" i="2"/>
  <c r="AH194" i="2"/>
  <c r="AI180" i="2"/>
  <c r="AH180" i="2"/>
  <c r="AG180" i="2"/>
  <c r="AJ180" i="2" s="1"/>
  <c r="AI205" i="2"/>
  <c r="AH205" i="2"/>
  <c r="AG205" i="2"/>
  <c r="AJ205" i="2" s="1"/>
  <c r="AG161" i="2"/>
  <c r="AJ161" i="2" s="1"/>
  <c r="AH161" i="2"/>
  <c r="AI161" i="2"/>
  <c r="AI304" i="2"/>
  <c r="AG304" i="2"/>
  <c r="AJ304" i="2" s="1"/>
  <c r="AH304" i="2"/>
  <c r="AI237" i="2"/>
  <c r="AH237" i="2"/>
  <c r="AG237" i="2"/>
  <c r="AJ237" i="2" s="1"/>
  <c r="AI142" i="2"/>
  <c r="AH142" i="2"/>
  <c r="AG142" i="2"/>
  <c r="AJ142" i="2" s="1"/>
  <c r="AI284" i="2"/>
  <c r="AH284" i="2"/>
  <c r="AG284" i="2"/>
  <c r="AJ284" i="2" s="1"/>
  <c r="AG153" i="2"/>
  <c r="AJ153" i="2" s="1"/>
  <c r="AH153" i="2"/>
  <c r="AI153" i="2"/>
  <c r="AH250" i="2"/>
  <c r="AI250" i="2"/>
  <c r="AG250" i="2"/>
  <c r="AJ250" i="2" s="1"/>
  <c r="AH177" i="2"/>
  <c r="AI177" i="2"/>
  <c r="AG177" i="2"/>
  <c r="AJ177" i="2" s="1"/>
  <c r="AG309" i="2"/>
  <c r="AJ309" i="2" s="1"/>
  <c r="AI309" i="2"/>
  <c r="AH309" i="2"/>
  <c r="AH259" i="2"/>
  <c r="AG259" i="2"/>
  <c r="AJ259" i="2" s="1"/>
  <c r="AI259" i="2"/>
  <c r="AI261" i="2"/>
  <c r="AH261" i="2"/>
  <c r="AG261" i="2"/>
  <c r="AJ261" i="2" s="1"/>
  <c r="AI118" i="2"/>
  <c r="AH118" i="2"/>
  <c r="AG118" i="2"/>
  <c r="AJ118" i="2" s="1"/>
  <c r="AI278" i="2"/>
  <c r="AH278" i="2"/>
  <c r="AG278" i="2"/>
  <c r="AJ278" i="2" s="1"/>
  <c r="AG224" i="2"/>
  <c r="AJ224" i="2" s="1"/>
  <c r="AI224" i="2"/>
  <c r="AH224" i="2"/>
  <c r="AH292" i="2"/>
  <c r="AI292" i="2"/>
  <c r="AG292" i="2"/>
  <c r="AJ292" i="2" s="1"/>
  <c r="AI138" i="2"/>
  <c r="AG138" i="2"/>
  <c r="AJ138" i="2" s="1"/>
  <c r="AH138" i="2"/>
  <c r="AI150" i="2"/>
  <c r="AG150" i="2"/>
  <c r="AJ150" i="2" s="1"/>
  <c r="AH150" i="2"/>
  <c r="AI207" i="2"/>
  <c r="AH207" i="2"/>
  <c r="AG207" i="2"/>
  <c r="AJ207" i="2" s="1"/>
  <c r="AH298" i="2"/>
  <c r="AI298" i="2"/>
  <c r="AG298" i="2"/>
  <c r="AJ298" i="2" s="1"/>
  <c r="AH187" i="2"/>
  <c r="AI187" i="2"/>
  <c r="AG187" i="2"/>
  <c r="AJ187" i="2" s="1"/>
  <c r="AI203" i="2"/>
  <c r="AH203" i="2"/>
  <c r="AG203" i="2"/>
  <c r="AJ203" i="2" s="1"/>
  <c r="AG269" i="1"/>
  <c r="AF269" i="1"/>
  <c r="AI269" i="1" s="1"/>
  <c r="AH269" i="1"/>
  <c r="AG298" i="1"/>
  <c r="AF298" i="1"/>
  <c r="AI298" i="1" s="1"/>
  <c r="AH298" i="1"/>
  <c r="AF253" i="1"/>
  <c r="AI253" i="1" s="1"/>
  <c r="AG253" i="1"/>
  <c r="AH253" i="1"/>
  <c r="AH168" i="1"/>
  <c r="AF168" i="1"/>
  <c r="AI168" i="1" s="1"/>
  <c r="AG168" i="1"/>
  <c r="AG281" i="1"/>
  <c r="AF281" i="1"/>
  <c r="AI281" i="1" s="1"/>
  <c r="AH281" i="1"/>
  <c r="AG117" i="1"/>
  <c r="AH117" i="1"/>
  <c r="AF117" i="1"/>
  <c r="AI117" i="1" s="1"/>
  <c r="AG306" i="1"/>
  <c r="AF306" i="1"/>
  <c r="AI306" i="1" s="1"/>
  <c r="AH306" i="1"/>
  <c r="AF173" i="1"/>
  <c r="AI173" i="1" s="1"/>
  <c r="AH173" i="1"/>
  <c r="AG173" i="1"/>
  <c r="AH194" i="1"/>
  <c r="AF194" i="1"/>
  <c r="AI194" i="1" s="1"/>
  <c r="AG194" i="1"/>
  <c r="AG113" i="1"/>
  <c r="AH113" i="1"/>
  <c r="AF113" i="1"/>
  <c r="AI113" i="1" s="1"/>
  <c r="AG301" i="1"/>
  <c r="AH301" i="1"/>
  <c r="AF301" i="1"/>
  <c r="AI301" i="1" s="1"/>
  <c r="AG112" i="1"/>
  <c r="AH112" i="1"/>
  <c r="AF112" i="1"/>
  <c r="AI112" i="1" s="1"/>
  <c r="AG143" i="1"/>
  <c r="AH143" i="1"/>
  <c r="AF143" i="1"/>
  <c r="AI143" i="1" s="1"/>
  <c r="AG137" i="1"/>
  <c r="AG199" i="1" l="1"/>
  <c r="AH266" i="1"/>
  <c r="AF199" i="1"/>
  <c r="AI199" i="1" s="1"/>
  <c r="AH137" i="1"/>
  <c r="AH187" i="1"/>
  <c r="AF266" i="1"/>
  <c r="AI266" i="1" s="1"/>
  <c r="AF179" i="1"/>
  <c r="AI179" i="1" s="1"/>
  <c r="AG179" i="1"/>
  <c r="AH211" i="1"/>
  <c r="AF299" i="1"/>
  <c r="AI299" i="1" s="1"/>
  <c r="AF118" i="1"/>
  <c r="AI118" i="1" s="1"/>
  <c r="AH206" i="1"/>
  <c r="AG206" i="1"/>
  <c r="AG130" i="1"/>
  <c r="AG211" i="1"/>
  <c r="AF195" i="1"/>
  <c r="AI195" i="1" s="1"/>
  <c r="AH130" i="1"/>
  <c r="AH267" i="1"/>
  <c r="AF126" i="1"/>
  <c r="AI126" i="1" s="1"/>
  <c r="AF267" i="1"/>
  <c r="AI267" i="1" s="1"/>
  <c r="AG126" i="1"/>
  <c r="AG283" i="1"/>
  <c r="AG307" i="1"/>
  <c r="AG146" i="1"/>
  <c r="AG187" i="1"/>
  <c r="AG235" i="1"/>
  <c r="AH235" i="1"/>
  <c r="AH122" i="1"/>
  <c r="AF250" i="1"/>
  <c r="AI250" i="1" s="1"/>
  <c r="AH283" i="1"/>
  <c r="AH250" i="1"/>
  <c r="AF122" i="1"/>
  <c r="AI122" i="1" s="1"/>
  <c r="AH307" i="1"/>
  <c r="AF146" i="1"/>
  <c r="AI146" i="1" s="1"/>
  <c r="AF123" i="1"/>
  <c r="AI123" i="1" s="1"/>
  <c r="AH195" i="1"/>
  <c r="AH123" i="1"/>
  <c r="AH251" i="1"/>
  <c r="AF251" i="1"/>
  <c r="AI251" i="1" s="1"/>
  <c r="AF295" i="1"/>
  <c r="AI295" i="1" s="1"/>
  <c r="AH295" i="1"/>
  <c r="AH299" i="1"/>
  <c r="AG141" i="1"/>
  <c r="AF286" i="1"/>
  <c r="AI286" i="1" s="1"/>
  <c r="AH286" i="1"/>
  <c r="AH141" i="1"/>
  <c r="AH140" i="1"/>
  <c r="AG140" i="1"/>
  <c r="AF140" i="1"/>
  <c r="AI140" i="1" s="1"/>
  <c r="AF279" i="1"/>
  <c r="AI279" i="1" s="1"/>
  <c r="AF114" i="1"/>
  <c r="AI114" i="1" s="1"/>
  <c r="AH118" i="1"/>
  <c r="AH154" i="1"/>
  <c r="AH114" i="1"/>
  <c r="AF154" i="1"/>
  <c r="AI154" i="1" s="1"/>
  <c r="AG279" i="1"/>
  <c r="AF182" i="1"/>
  <c r="AI182" i="1" s="1"/>
  <c r="AH182" i="1"/>
  <c r="AH115" i="1"/>
  <c r="AF115" i="1"/>
  <c r="AI115" i="1" s="1"/>
  <c r="AG134" i="1"/>
  <c r="AF134" i="1"/>
  <c r="AI134" i="1" s="1"/>
  <c r="AG311" i="1"/>
  <c r="AH311" i="1"/>
  <c r="AF311" i="1"/>
  <c r="AI311" i="1" s="1"/>
  <c r="AF262" i="1"/>
  <c r="AI262" i="1" s="1"/>
  <c r="AH262" i="1"/>
  <c r="AG262" i="1"/>
  <c r="AG218" i="1"/>
  <c r="AH218" i="1"/>
  <c r="AF218" i="1"/>
  <c r="AI218" i="1" s="1"/>
  <c r="AF294" i="1"/>
  <c r="AI294" i="1" s="1"/>
  <c r="AG294" i="1"/>
  <c r="AH294" i="1"/>
  <c r="AH254" i="1"/>
  <c r="AF254" i="1"/>
  <c r="AI254" i="1" s="1"/>
  <c r="AG254" i="1"/>
  <c r="AF246" i="1"/>
  <c r="AI246" i="1" s="1"/>
  <c r="AG246" i="1"/>
  <c r="AH246" i="1"/>
  <c r="AF147" i="1"/>
  <c r="AI147" i="1" s="1"/>
  <c r="AH147" i="1"/>
  <c r="AG147" i="1"/>
  <c r="AF203" i="1"/>
  <c r="AI203" i="1" s="1"/>
  <c r="AG203" i="1"/>
  <c r="AH203" i="1"/>
  <c r="AG291" i="1"/>
  <c r="AH291" i="1"/>
  <c r="AF291" i="1"/>
  <c r="AI291" i="1" s="1"/>
  <c r="AF153" i="1"/>
  <c r="AI153" i="1" s="1"/>
  <c r="AG153" i="1"/>
  <c r="AH153" i="1"/>
  <c r="AG259" i="1"/>
  <c r="AH259" i="1"/>
  <c r="AF259" i="1"/>
  <c r="AI259" i="1" s="1"/>
  <c r="AG131" i="1"/>
  <c r="AH131" i="1"/>
  <c r="AF131" i="1"/>
  <c r="AI131" i="1" s="1"/>
  <c r="AF243" i="1"/>
  <c r="AI243" i="1" s="1"/>
  <c r="AH243" i="1"/>
  <c r="AG243" i="1"/>
  <c r="AH135" i="1"/>
  <c r="AG135" i="1"/>
  <c r="AF135" i="1"/>
  <c r="AI135" i="1" s="1"/>
  <c r="AF238" i="1"/>
  <c r="AI238" i="1" s="1"/>
  <c r="AG238" i="1"/>
  <c r="AH238" i="1"/>
  <c r="AG278" i="1"/>
  <c r="AH278" i="1"/>
  <c r="AF278" i="1"/>
  <c r="AI278" i="1" s="1"/>
  <c r="AH310" i="1"/>
  <c r="AF310" i="1"/>
  <c r="AI310" i="1" s="1"/>
  <c r="AG310" i="1"/>
  <c r="AF128" i="1"/>
  <c r="AI128" i="1" s="1"/>
  <c r="AG128" i="1"/>
  <c r="AH128" i="1"/>
  <c r="AH127" i="1"/>
  <c r="AF127" i="1"/>
  <c r="AI127" i="1" s="1"/>
  <c r="AG127" i="1"/>
  <c r="AG270" i="1"/>
  <c r="AH270" i="1"/>
  <c r="AF270" i="1"/>
  <c r="AI270" i="1" s="1"/>
  <c r="AG227" i="1"/>
  <c r="AF227" i="1"/>
  <c r="AI227" i="1" s="1"/>
  <c r="AH227" i="1"/>
  <c r="AG116" i="1"/>
  <c r="AH116" i="1"/>
  <c r="AF116" i="1"/>
  <c r="AI116" i="1" s="1"/>
  <c r="AH282" i="1"/>
  <c r="AF282" i="1"/>
  <c r="AI282" i="1" s="1"/>
  <c r="AG282" i="1"/>
  <c r="AF150" i="1"/>
  <c r="AI150" i="1" s="1"/>
  <c r="AG150" i="1"/>
  <c r="AH150" i="1"/>
  <c r="AF163" i="1"/>
  <c r="AI163" i="1" s="1"/>
  <c r="AG163" i="1"/>
  <c r="AH163" i="1"/>
  <c r="AG125" i="1"/>
  <c r="AF125" i="1"/>
  <c r="AI125" i="1" s="1"/>
  <c r="AH125" i="1"/>
  <c r="AH189" i="2"/>
  <c r="AG189" i="2"/>
  <c r="AJ189" i="2" s="1"/>
  <c r="AI189" i="2"/>
  <c r="AG127" i="2"/>
  <c r="AJ127" i="2" s="1"/>
  <c r="AH100" i="2" s="1"/>
  <c r="N11" i="2" s="1"/>
  <c r="AH127" i="2"/>
  <c r="AI127" i="2"/>
  <c r="AE101" i="2"/>
  <c r="N10" i="2" s="1"/>
  <c r="AG275" i="1" l="1"/>
  <c r="AF275" i="1"/>
  <c r="AI275" i="1" s="1"/>
  <c r="AH275" i="1"/>
  <c r="AE99" i="1"/>
  <c r="N10" i="1" s="1"/>
  <c r="AH98" i="1"/>
  <c r="N11" i="1" s="1"/>
</calcChain>
</file>

<file path=xl/sharedStrings.xml><?xml version="1.0" encoding="utf-8"?>
<sst xmlns="http://schemas.openxmlformats.org/spreadsheetml/2006/main" count="265" uniqueCount="126">
  <si>
    <t>Switching Frequency (kHz)</t>
  </si>
  <si>
    <t>Input Voltage (V)</t>
  </si>
  <si>
    <t>Ouptut Voltage (V)</t>
  </si>
  <si>
    <t>Max Output Current (A)</t>
  </si>
  <si>
    <t>Duty Ratio</t>
  </si>
  <si>
    <t>Toff (ns)</t>
  </si>
  <si>
    <t xml:space="preserve">Max p-p Current Ripple (%) </t>
  </si>
  <si>
    <t>Current Sense Amplifier Gain (Ohm)</t>
  </si>
  <si>
    <t>Vout Transient Deviation (V)</t>
  </si>
  <si>
    <t>Error Amplifier GM (uS)</t>
  </si>
  <si>
    <t>RCOMP (MOhm)</t>
  </si>
  <si>
    <t>VREF (V)</t>
  </si>
  <si>
    <t xml:space="preserve">Current Step (A) </t>
  </si>
  <si>
    <t>Step</t>
  </si>
  <si>
    <t>Freq</t>
  </si>
  <si>
    <t>wn</t>
  </si>
  <si>
    <t>Qn</t>
  </si>
  <si>
    <t>s = j*2*pi*F</t>
  </si>
  <si>
    <t>Load Resistance (Ohm)</t>
  </si>
  <si>
    <t>Load Current (A)</t>
  </si>
  <si>
    <t>Capacitor ESR (mOhm)</t>
  </si>
  <si>
    <t>Upper Complex</t>
  </si>
  <si>
    <t>wesr</t>
  </si>
  <si>
    <t>Lower Complex</t>
  </si>
  <si>
    <t>wz</t>
  </si>
  <si>
    <t>T (us)</t>
  </si>
  <si>
    <t>CCOMP (pF)</t>
  </si>
  <si>
    <t>Av(s)</t>
  </si>
  <si>
    <t>Gain Av(s)</t>
  </si>
  <si>
    <t>Phase Av(s)</t>
  </si>
  <si>
    <t>Complex Av(s)</t>
  </si>
  <si>
    <t>Kfb</t>
  </si>
  <si>
    <t>Lv(s)</t>
  </si>
  <si>
    <t>Crossover Frequency Fc (kHz)</t>
  </si>
  <si>
    <t>For Looking up Fc</t>
  </si>
  <si>
    <t>Phase Margin (degree)</t>
  </si>
  <si>
    <t>Complex Lv(s)</t>
  </si>
  <si>
    <t>Gain Lv(s)</t>
  </si>
  <si>
    <t>Phase Lv(s)</t>
  </si>
  <si>
    <t>Phase -Lv(s)</t>
  </si>
  <si>
    <t>C_linear (uF)</t>
  </si>
  <si>
    <t>Minimum Output Capacitance (uF)</t>
  </si>
  <si>
    <t>Fstart (Hz)</t>
  </si>
  <si>
    <t>Fstop (Hz)</t>
  </si>
  <si>
    <t>Fstep (Point)</t>
  </si>
  <si>
    <t>Open-loop Transfer Function</t>
  </si>
  <si>
    <t>C_stepup (uF)</t>
  </si>
  <si>
    <t>C_stepdown (uF)</t>
  </si>
  <si>
    <t>Upper Feedback Resistor (kOhm)</t>
  </si>
  <si>
    <t>Lower Feedback Resistor (kOhm)</t>
  </si>
  <si>
    <t>Required Inductance (uH)</t>
  </si>
  <si>
    <t>Actual p-p Current Ripple (A)</t>
  </si>
  <si>
    <t>Max Vout Transient Deviation Percentage (%)</t>
  </si>
  <si>
    <t>Rough Expected Crossover Frequency (kHz)</t>
  </si>
  <si>
    <t>Percentage of Rated Current for Max Vout Transient Deviation (%)</t>
  </si>
  <si>
    <t>Kfb(s)</t>
  </si>
  <si>
    <t>Feedforward Cap (pF)</t>
  </si>
  <si>
    <t>Upper Impedance Z1(s)</t>
  </si>
  <si>
    <t>Complex Kfb(s)</t>
  </si>
  <si>
    <t>Design Specifications</t>
  </si>
  <si>
    <t>Ratio of Intended Crossover Frequency to Switching Frequency</t>
  </si>
  <si>
    <t>Component Selection Guidance</t>
  </si>
  <si>
    <t xml:space="preserve">Inputs Required </t>
  </si>
  <si>
    <t>Chosen Components</t>
  </si>
  <si>
    <t>RSET (kOhm)</t>
  </si>
  <si>
    <t>Output Capacitance (uF)</t>
  </si>
  <si>
    <t>Inductance (uH)</t>
  </si>
  <si>
    <t>Minimum Input Capacitor RMS rating (A)</t>
  </si>
  <si>
    <t>Minimum Input Capacitance (uF)</t>
  </si>
  <si>
    <t>Soft Start/Soft Stop Time (ms)</t>
  </si>
  <si>
    <t>Delay Time (ms)</t>
  </si>
  <si>
    <t>CSS (nF)</t>
  </si>
  <si>
    <t>CDELAY (nF)</t>
  </si>
  <si>
    <t>Delay Threshold (V)</t>
  </si>
  <si>
    <t>Calculated CSS (nF)</t>
  </si>
  <si>
    <t>Calculated CDELAY (nF)</t>
  </si>
  <si>
    <r>
      <t xml:space="preserve">Ratio of Intended Crossover Frequency to Switching Frequency
</t>
    </r>
    <r>
      <rPr>
        <i/>
        <sz val="11"/>
        <color rgb="FF0000FF"/>
        <rFont val="Arial"/>
        <family val="2"/>
      </rPr>
      <t>recommended to use 0.1 to 0.2</t>
    </r>
  </si>
  <si>
    <t>Stability Analysis</t>
  </si>
  <si>
    <t>Start Frequency (Hz)</t>
  </si>
  <si>
    <t>Stop Frequency (Hz)</t>
  </si>
  <si>
    <t>Crossover Frequency (kHz)</t>
  </si>
  <si>
    <t>Work Sheet</t>
  </si>
  <si>
    <t>RCOMP (kOhm)</t>
  </si>
  <si>
    <t>Calculated Parallel CCOMP (pF)</t>
  </si>
  <si>
    <t>CCOMP (nF)</t>
  </si>
  <si>
    <t>Parallel CCOMP for fsw (pF)</t>
  </si>
  <si>
    <t>Parallel CCOMP for CoESR (pF)</t>
  </si>
  <si>
    <t>Parallel CCOMP (pF)</t>
  </si>
  <si>
    <t xml:space="preserve">CSS (nF) </t>
  </si>
  <si>
    <t xml:space="preserve">CDELAY (nF) </t>
  </si>
  <si>
    <t>Calculated Minimum RCOMP (kOhm)</t>
  </si>
  <si>
    <t>Calculated Minimum CCOMP (nF)</t>
  </si>
  <si>
    <t>Calculated RSET (kOhm)</t>
  </si>
  <si>
    <t>Ton_CCM (ns)</t>
  </si>
  <si>
    <t>F(s)</t>
  </si>
  <si>
    <t xml:space="preserve">Real F(s) Denominator </t>
  </si>
  <si>
    <t>Imag F(s) Denominator</t>
  </si>
  <si>
    <t>Complex F(s)</t>
  </si>
  <si>
    <t>Gain F(s)</t>
  </si>
  <si>
    <t>Phase F(s)</t>
  </si>
  <si>
    <t>LN(s)</t>
  </si>
  <si>
    <t>Complex LN(s)</t>
  </si>
  <si>
    <t>Phase LN(s)</t>
  </si>
  <si>
    <t>Max p-p Input Voltage Ripple Allowed (V)</t>
  </si>
  <si>
    <t>Minimum Input Capacitance CIN (uF)</t>
  </si>
  <si>
    <t>Inductance L (uH)</t>
  </si>
  <si>
    <t>Required Inductance L (uH)</t>
  </si>
  <si>
    <t>recommended to choose the closest stardard values</t>
  </si>
  <si>
    <t>Input Capcitance CIN (uF)</t>
  </si>
  <si>
    <r>
      <t xml:space="preserve">Max p-p Inductor Current Ripple (%) 
</t>
    </r>
    <r>
      <rPr>
        <i/>
        <sz val="11"/>
        <color rgb="FF0000FF"/>
        <rFont val="Arial"/>
        <family val="2"/>
      </rPr>
      <t>recommended to use 50% to 60%</t>
    </r>
  </si>
  <si>
    <t>Output Capacitance COUT (uF)</t>
  </si>
  <si>
    <t>Minimum Output Capacitance COUT (uF)</t>
  </si>
  <si>
    <r>
      <t xml:space="preserve">Recommended Lower Feedback Resistor RFB2 (kOhm)
</t>
    </r>
    <r>
      <rPr>
        <i/>
        <sz val="11"/>
        <color rgb="FF0000FF"/>
        <rFont val="Arial"/>
        <family val="2"/>
      </rPr>
      <t>recommended to use less than 20 kOhm</t>
    </r>
  </si>
  <si>
    <t>Simplified Circuit Diagram</t>
  </si>
  <si>
    <t>COUT ESR (mOhm)</t>
  </si>
  <si>
    <r>
      <t xml:space="preserve">Feedforward Cap CFF (pF) </t>
    </r>
    <r>
      <rPr>
        <i/>
        <sz val="11"/>
        <color rgb="FF0000FF"/>
        <rFont val="Arial"/>
        <family val="2"/>
      </rPr>
      <t>Optional 
If not used, type in 0.000001.</t>
    </r>
  </si>
  <si>
    <t>Upper Feedback Resistor RFB1 (kOhm)</t>
  </si>
  <si>
    <t>Lower Feedback Resistor RFB2 (kOhm)</t>
  </si>
  <si>
    <r>
      <t xml:space="preserve">Minimum Output Capacitance COUT (uF)
</t>
    </r>
    <r>
      <rPr>
        <i/>
        <sz val="11"/>
        <color rgb="FF0000FF"/>
        <rFont val="Arial"/>
        <family val="2"/>
      </rPr>
      <t>valid after RCOMP is chosen
For less minimum output capacitance, allow for higher crossover frequency or larger Vout transient deviation to use smaller RCOMP.</t>
    </r>
  </si>
  <si>
    <t>CCOMP1 (nF)</t>
  </si>
  <si>
    <r>
      <t xml:space="preserve">CCOMP2 (pF) </t>
    </r>
    <r>
      <rPr>
        <i/>
        <sz val="11"/>
        <color rgb="FF0000FF"/>
        <rFont val="Arial"/>
        <family val="2"/>
      </rPr>
      <t>Optional</t>
    </r>
    <r>
      <rPr>
        <sz val="11"/>
        <color theme="1"/>
        <rFont val="Arial"/>
        <family val="2"/>
      </rPr>
      <t xml:space="preserve">
</t>
    </r>
    <r>
      <rPr>
        <i/>
        <sz val="11"/>
        <color rgb="FF0000FF"/>
        <rFont val="Arial"/>
        <family val="2"/>
      </rPr>
      <t>If not used, type in 0.000001.</t>
    </r>
  </si>
  <si>
    <r>
      <t xml:space="preserve">Calculated Maximum CCOMP2 (pF) 
</t>
    </r>
    <r>
      <rPr>
        <i/>
        <sz val="11"/>
        <color rgb="FF0000FF"/>
        <rFont val="Arial"/>
        <family val="2"/>
      </rPr>
      <t xml:space="preserve">valid after COUT ESR is entered </t>
    </r>
  </si>
  <si>
    <r>
      <t xml:space="preserve">Feedforward Cap CFF (pF) </t>
    </r>
    <r>
      <rPr>
        <i/>
        <sz val="11"/>
        <color rgb="FF0000FF"/>
        <rFont val="Arial"/>
        <family val="2"/>
      </rPr>
      <t>Optional</t>
    </r>
    <r>
      <rPr>
        <sz val="11"/>
        <color theme="1"/>
        <rFont val="Arial"/>
        <family val="2"/>
      </rPr>
      <t xml:space="preserve">
</t>
    </r>
    <r>
      <rPr>
        <i/>
        <sz val="11"/>
        <color rgb="FF0000FF"/>
        <rFont val="Arial"/>
        <family val="2"/>
      </rPr>
      <t>If not used, type in 0.000001.</t>
    </r>
  </si>
  <si>
    <r>
      <t xml:space="preserve">Calculated Minimum CCOMP1 (nF)
</t>
    </r>
    <r>
      <rPr>
        <i/>
        <sz val="11"/>
        <color rgb="FF0000FF"/>
        <rFont val="Arial"/>
        <family val="2"/>
      </rPr>
      <t>valid after COUT is chosen</t>
    </r>
  </si>
  <si>
    <t>RAA211651 Internal Compensation Mode Design Spreadsheet</t>
  </si>
  <si>
    <t>RAA211651 External Compensation Mode Design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</si>
</sst>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rgb="FF0000FF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2" fontId="1" fillId="0" borderId="2" xfId="0" applyNumberFormat="1" applyFont="1" applyFill="1" applyBorder="1" applyAlignment="1">
      <alignment horizontal="left" vertical="center"/>
    </xf>
    <xf numFmtId="2" fontId="1" fillId="0" borderId="2" xfId="0" applyNumberFormat="1" applyFont="1" applyBorder="1" applyAlignment="1">
      <alignment horizontal="left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3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11" fontId="1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1" fillId="0" borderId="7" xfId="0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1" fillId="0" borderId="12" xfId="0" applyFont="1" applyBorder="1" applyAlignment="1" applyProtection="1">
      <alignment horizontal="left" vertical="center"/>
      <protection hidden="1"/>
    </xf>
    <xf numFmtId="11" fontId="1" fillId="0" borderId="0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12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left" vertical="center"/>
    </xf>
    <xf numFmtId="2" fontId="1" fillId="0" borderId="14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/>
              <a:t>Bode Plot</a:t>
            </a:r>
          </a:p>
          <a:p>
            <a:pPr>
              <a:defRPr/>
            </a:pPr>
            <a:r>
              <a:rPr lang="en-US" sz="1400" b="0" i="1">
                <a:solidFill>
                  <a:srgbClr val="0000FF"/>
                </a:solidFill>
              </a:rPr>
              <a:t>based</a:t>
            </a:r>
            <a:r>
              <a:rPr lang="en-US" sz="1400" b="0" i="1" baseline="0">
                <a:solidFill>
                  <a:srgbClr val="0000FF"/>
                </a:solidFill>
              </a:rPr>
              <a:t> on calculation</a:t>
            </a:r>
            <a:endParaRPr lang="en-US" sz="1400" b="0" i="1">
              <a:solidFill>
                <a:srgbClr val="0000FF"/>
              </a:solidFill>
            </a:endParaRPr>
          </a:p>
        </c:rich>
      </c:tx>
      <c:layout>
        <c:manualLayout>
          <c:xMode val="edge"/>
          <c:yMode val="edge"/>
          <c:x val="0.42968440321652157"/>
          <c:y val="4.4249982271313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993631557899055E-2"/>
          <c:y val="0.13387658948436779"/>
          <c:w val="0.81165769577399949"/>
          <c:h val="0.74244419767752146"/>
        </c:manualLayout>
      </c:layout>
      <c:scatterChart>
        <c:scatterStyle val="smoothMarker"/>
        <c:varyColors val="0"/>
        <c:ser>
          <c:idx val="3"/>
          <c:order val="0"/>
          <c:tx>
            <c:v>Lv(s) Gain</c:v>
          </c:tx>
          <c:marker>
            <c:symbol val="none"/>
          </c:marker>
          <c:xVal>
            <c:numRef>
              <c:f>'Internal Comp'!$C$111:$C$311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'Internal Comp'!$AF$111:$AF$311</c:f>
              <c:numCache>
                <c:formatCode>General</c:formatCode>
                <c:ptCount val="201"/>
                <c:pt idx="0">
                  <c:v>63.36639157774119</c:v>
                </c:pt>
                <c:pt idx="1">
                  <c:v>62.95963394642844</c:v>
                </c:pt>
                <c:pt idx="2">
                  <c:v>62.552237890291558</c:v>
                </c:pt>
                <c:pt idx="3">
                  <c:v>62.144144494691247</c:v>
                </c:pt>
                <c:pt idx="4">
                  <c:v>61.735289684606222</c:v>
                </c:pt>
                <c:pt idx="5">
                  <c:v>61.325603827024054</c:v>
                </c:pt>
                <c:pt idx="6">
                  <c:v>60.915011313532787</c:v>
                </c:pt>
                <c:pt idx="7">
                  <c:v>60.503430124448776</c:v>
                </c:pt>
                <c:pt idx="8">
                  <c:v>60.090771376449027</c:v>
                </c:pt>
                <c:pt idx="9">
                  <c:v>59.676938856441325</c:v>
                </c:pt>
                <c:pt idx="10">
                  <c:v>59.261828545299061</c:v>
                </c:pt>
                <c:pt idx="11">
                  <c:v>58.845328136135876</c:v>
                </c:pt>
                <c:pt idx="12">
                  <c:v>58.427316553007913</c:v>
                </c:pt>
                <c:pt idx="13">
                  <c:v>58.007663477303893</c:v>
                </c:pt>
                <c:pt idx="14">
                  <c:v>57.586228890645515</c:v>
                </c:pt>
                <c:pt idx="15">
                  <c:v>57.162862644841155</c:v>
                </c:pt>
                <c:pt idx="16">
                  <c:v>56.737404071327866</c:v>
                </c:pt>
                <c:pt idx="17">
                  <c:v>56.309681644563547</c:v>
                </c:pt>
                <c:pt idx="18">
                  <c:v>55.879512715968858</c:v>
                </c:pt>
                <c:pt idx="19">
                  <c:v>55.446703337202152</c:v>
                </c:pt>
                <c:pt idx="20">
                  <c:v>55.011048193720015</c:v>
                </c:pt>
                <c:pt idx="21">
                  <c:v>54.572330671624165</c:v>
                </c:pt>
                <c:pt idx="22">
                  <c:v>54.130323082610147</c:v>
                </c:pt>
                <c:pt idx="23">
                  <c:v>53.684787073261461</c:v>
                </c:pt>
                <c:pt idx="24">
                  <c:v>53.235474245800845</c:v>
                </c:pt>
                <c:pt idx="25">
                  <c:v>52.78212701753133</c:v>
                </c:pt>
                <c:pt idx="26">
                  <c:v>52.324479745345968</c:v>
                </c:pt>
                <c:pt idx="27">
                  <c:v>51.862260139661636</c:v>
                </c:pt>
                <c:pt idx="28">
                  <c:v>51.395190988704364</c:v>
                </c:pt>
                <c:pt idx="29">
                  <c:v>50.922992209085479</c:v>
                </c:pt>
                <c:pt idx="30">
                  <c:v>50.445383231910441</c:v>
                </c:pt>
                <c:pt idx="31">
                  <c:v>49.962085725215559</c:v>
                </c:pt>
                <c:pt idx="32">
                  <c:v>49.472826643376052</c:v>
                </c:pt>
                <c:pt idx="33">
                  <c:v>48.977341582456624</c:v>
                </c:pt>
                <c:pt idx="34">
                  <c:v>48.475378407613725</c:v>
                </c:pt>
                <c:pt idx="35">
                  <c:v>47.966701105096931</c:v>
                </c:pt>
                <c:pt idx="36">
                  <c:v>47.451093797774753</c:v>
                </c:pt>
                <c:pt idx="37">
                  <c:v>46.928364850211381</c:v>
                </c:pt>
                <c:pt idx="38">
                  <c:v>46.398350978002355</c:v>
                </c:pt>
                <c:pt idx="39">
                  <c:v>45.860921267233977</c:v>
                </c:pt>
                <c:pt idx="40">
                  <c:v>45.315981004403127</c:v>
                </c:pt>
                <c:pt idx="41">
                  <c:v>44.763475215616076</c:v>
                </c:pt>
                <c:pt idx="42">
                  <c:v>44.203391816856183</c:v>
                </c:pt>
                <c:pt idx="43">
                  <c:v>43.635764284732659</c:v>
                </c:pt>
                <c:pt idx="44">
                  <c:v>43.060673769223349</c:v>
                </c:pt>
                <c:pt idx="45">
                  <c:v>42.478250585944309</c:v>
                </c:pt>
                <c:pt idx="46">
                  <c:v>41.888675044538445</c:v>
                </c:pt>
                <c:pt idx="47">
                  <c:v>41.292177590694664</c:v>
                </c:pt>
                <c:pt idx="48">
                  <c:v>40.68903826075551</c:v>
                </c:pt>
                <c:pt idx="49">
                  <c:v>40.07958546845466</c:v>
                </c:pt>
                <c:pt idx="50">
                  <c:v>39.46419416173714</c:v>
                </c:pt>
                <c:pt idx="51">
                  <c:v>38.843283402768868</c:v>
                </c:pt>
                <c:pt idx="52">
                  <c:v>38.217313435353148</c:v>
                </c:pt>
                <c:pt idx="53">
                  <c:v>37.586782310634817</c:v>
                </c:pt>
                <c:pt idx="54">
                  <c:v>36.952222144174428</c:v>
                </c:pt>
                <c:pt idx="55">
                  <c:v>36.314195075600033</c:v>
                </c:pt>
                <c:pt idx="56">
                  <c:v>35.673288996761421</c:v>
                </c:pt>
                <c:pt idx="57">
                  <c:v>35.030113106574134</c:v>
                </c:pt>
                <c:pt idx="58">
                  <c:v>34.385293341608822</c:v>
                </c:pt>
                <c:pt idx="59">
                  <c:v>33.73946772207298</c:v>
                </c:pt>
                <c:pt idx="60">
                  <c:v>33.093281644200594</c:v>
                </c:pt>
                <c:pt idx="61">
                  <c:v>32.447383143132257</c:v>
                </c:pt>
                <c:pt idx="62">
                  <c:v>31.802418145835635</c:v>
                </c:pt>
                <c:pt idx="63">
                  <c:v>31.159025731936222</c:v>
                </c:pt>
                <c:pt idx="64">
                  <c:v>30.517833421674048</c:v>
                </c:pt>
                <c:pt idx="65">
                  <c:v>29.879452514427726</c:v>
                </c:pt>
                <c:pt idx="66">
                  <c:v>29.244473507944289</c:v>
                </c:pt>
                <c:pt idx="67">
                  <c:v>28.613461636895693</c:v>
                </c:pt>
                <c:pt idx="68">
                  <c:v>27.986952578753424</c:v>
                </c:pt>
                <c:pt idx="69">
                  <c:v>27.365448384193719</c:v>
                </c:pt>
                <c:pt idx="70">
                  <c:v>26.74941369719172</c:v>
                </c:pt>
                <c:pt idx="71">
                  <c:v>26.139272335571249</c:v>
                </c:pt>
                <c:pt idx="72">
                  <c:v>25.535404305075318</c:v>
                </c:pt>
                <c:pt idx="73">
                  <c:v>24.938143318302952</c:v>
                </c:pt>
                <c:pt idx="74">
                  <c:v>24.347774883697046</c:v>
                </c:pt>
                <c:pt idx="75">
                  <c:v>23.764535019153378</c:v>
                </c:pt>
                <c:pt idx="76">
                  <c:v>23.188609630074719</c:v>
                </c:pt>
                <c:pt idx="77">
                  <c:v>22.620134573611821</c:v>
                </c:pt>
                <c:pt idx="78">
                  <c:v>22.059196410420242</c:v>
                </c:pt>
                <c:pt idx="79">
                  <c:v>21.505833823850757</c:v>
                </c:pt>
                <c:pt idx="80">
                  <c:v>20.960039665437119</c:v>
                </c:pt>
                <c:pt idx="81">
                  <c:v>20.4217635662215</c:v>
                </c:pt>
                <c:pt idx="82">
                  <c:v>19.890915037039456</c:v>
                </c:pt>
                <c:pt idx="83">
                  <c:v>19.36736696831467</c:v>
                </c:pt>
                <c:pt idx="84">
                  <c:v>18.850959431774235</c:v>
                </c:pt>
                <c:pt idx="85">
                  <c:v>18.341503682998354</c:v>
                </c:pt>
                <c:pt idx="86">
                  <c:v>17.838786264757559</c:v>
                </c:pt>
                <c:pt idx="87">
                  <c:v>17.342573116193293</c:v>
                </c:pt>
                <c:pt idx="88">
                  <c:v>16.852613601413498</c:v>
                </c:pt>
                <c:pt idx="89">
                  <c:v>16.368644382153779</c:v>
                </c:pt>
                <c:pt idx="90">
                  <c:v>15.890393071925121</c:v>
                </c:pt>
                <c:pt idx="91">
                  <c:v>15.417581622645944</c:v>
                </c:pt>
                <c:pt idx="92">
                  <c:v>14.949929408358919</c:v>
                </c:pt>
                <c:pt idx="93">
                  <c:v>14.487155983602822</c:v>
                </c:pt>
                <c:pt idx="94">
                  <c:v>14.028983505830396</c:v>
                </c:pt>
                <c:pt idx="95">
                  <c:v>13.575138821597122</c:v>
                </c:pt>
                <c:pt idx="96">
                  <c:v>13.125355224887958</c:v>
                </c:pt>
                <c:pt idx="97">
                  <c:v>12.679373902837705</c:v>
                </c:pt>
                <c:pt idx="98">
                  <c:v>12.236945089279619</c:v>
                </c:pt>
                <c:pt idx="99">
                  <c:v>11.797828950139646</c:v>
                </c:pt>
                <c:pt idx="100">
                  <c:v>11.361796226874265</c:v>
                </c:pt>
                <c:pt idx="101">
                  <c:v>10.928628665111944</c:v>
                </c:pt>
                <c:pt idx="102">
                  <c:v>10.498119255638938</c:v>
                </c:pt>
                <c:pt idx="103">
                  <c:v>10.070072314072714</c:v>
                </c:pt>
                <c:pt idx="104">
                  <c:v>9.6443034241835814</c:v>
                </c:pt>
                <c:pt idx="105">
                  <c:v>9.2206392680504177</c:v>
                </c:pt>
                <c:pt idx="106">
                  <c:v>8.7989173641953915</c:v>
                </c:pt>
                <c:pt idx="107">
                  <c:v>8.3789857326845656</c:v>
                </c:pt>
                <c:pt idx="108">
                  <c:v>7.9607025039845265</c:v>
                </c:pt>
                <c:pt idx="109">
                  <c:v>7.5439354862164008</c:v>
                </c:pt>
                <c:pt idx="110">
                  <c:v>7.1285617034006288</c:v>
                </c:pt>
                <c:pt idx="111">
                  <c:v>6.7144669153708421</c:v>
                </c:pt>
                <c:pt idx="112">
                  <c:v>6.3015451282831361</c:v>
                </c:pt>
                <c:pt idx="113">
                  <c:v>5.8896981030635249</c:v>
                </c:pt>
                <c:pt idx="114">
                  <c:v>5.4788348677259826</c:v>
                </c:pt>
                <c:pt idx="115">
                  <c:v>5.0688712382579642</c:v>
                </c:pt>
                <c:pt idx="116">
                  <c:v>4.6597293516848524</c:v>
                </c:pt>
                <c:pt idx="117">
                  <c:v>4.2513372140039749</c:v>
                </c:pt>
                <c:pt idx="118">
                  <c:v>3.8436282648787516</c:v>
                </c:pt>
                <c:pt idx="119">
                  <c:v>3.4365409603215094</c:v>
                </c:pt>
                <c:pt idx="120">
                  <c:v>3.0300183740242046</c:v>
                </c:pt>
                <c:pt idx="121">
                  <c:v>2.6240078175350479</c:v>
                </c:pt>
                <c:pt idx="122">
                  <c:v>2.2184604790884608</c:v>
                </c:pt>
                <c:pt idx="123">
                  <c:v>1.8133310805801126</c:v>
                </c:pt>
                <c:pt idx="124">
                  <c:v>1.4085775519149537</c:v>
                </c:pt>
                <c:pt idx="125">
                  <c:v>1.0041607217455959</c:v>
                </c:pt>
                <c:pt idx="126">
                  <c:v>0.60004402343568175</c:v>
                </c:pt>
                <c:pt idx="127">
                  <c:v>0.19619321493736644</c:v>
                </c:pt>
                <c:pt idx="128">
                  <c:v>-0.20742388885921101</c:v>
                </c:pt>
                <c:pt idx="129">
                  <c:v>-0.61083767286413382</c:v>
                </c:pt>
                <c:pt idx="130">
                  <c:v>-1.0140769692819269</c:v>
                </c:pt>
                <c:pt idx="131">
                  <c:v>-1.4171692976431634</c:v>
                </c:pt>
                <c:pt idx="132">
                  <c:v>-1.8201410992705103</c:v>
                </c:pt>
                <c:pt idx="133">
                  <c:v>-2.2230179682104798</c:v>
                </c:pt>
                <c:pt idx="134">
                  <c:v>-2.6258248808063245</c:v>
                </c:pt>
                <c:pt idx="135">
                  <c:v>-3.028586426270834</c:v>
                </c:pt>
                <c:pt idx="136">
                  <c:v>-3.4313270408180485</c:v>
                </c:pt>
                <c:pt idx="137">
                  <c:v>-3.8340712481679184</c:v>
                </c:pt>
                <c:pt idx="138">
                  <c:v>-4.2368439095302044</c:v>
                </c:pt>
                <c:pt idx="139">
                  <c:v>-4.6396704865337091</c:v>
                </c:pt>
                <c:pt idx="140">
                  <c:v>-5.0425773209858846</c:v>
                </c:pt>
                <c:pt idx="141">
                  <c:v>-5.4455919358565019</c:v>
                </c:pt>
                <c:pt idx="142">
                  <c:v>-5.8487433624738348</c:v>
                </c:pt>
                <c:pt idx="143">
                  <c:v>-6.252062499632042</c:v>
                </c:pt>
                <c:pt idx="144">
                  <c:v>-6.6555825111394107</c:v>
                </c:pt>
                <c:pt idx="145">
                  <c:v>-7.0593392693203754</c:v>
                </c:pt>
                <c:pt idx="146">
                  <c:v>-7.463371853125258</c:v>
                </c:pt>
                <c:pt idx="147">
                  <c:v>-7.8677231108401156</c:v>
                </c:pt>
                <c:pt idx="148">
                  <c:v>-8.2724402989377701</c:v>
                </c:pt>
                <c:pt idx="149">
                  <c:v>-8.6775758103935239</c:v>
                </c:pt>
                <c:pt idx="150">
                  <c:v>-9.0831880078421783</c:v>
                </c:pt>
                <c:pt idx="151">
                  <c:v>-9.489342179281957</c:v>
                </c:pt>
                <c:pt idx="152">
                  <c:v>-9.8961116366610256</c:v>
                </c:pt>
                <c:pt idx="153">
                  <c:v>-10.303578980618852</c:v>
                </c:pt>
                <c:pt idx="154">
                  <c:v>-10.711837557880555</c:v>
                </c:pt>
                <c:pt idx="155">
                  <c:v>-11.120993141293853</c:v>
                </c:pt>
                <c:pt idx="156">
                  <c:v>-11.531165866170916</c:v>
                </c:pt>
                <c:pt idx="157">
                  <c:v>-11.942492460334474</c:v>
                </c:pt>
                <c:pt idx="158">
                  <c:v>-12.355128808876032</c:v>
                </c:pt>
                <c:pt idx="159">
                  <c:v>-12.769252897799607</c:v>
                </c:pt>
                <c:pt idx="160">
                  <c:v>-13.185068183030966</c:v>
                </c:pt>
                <c:pt idx="161">
                  <c:v>-13.602807432086019</c:v>
                </c:pt>
                <c:pt idx="162">
                  <c:v>-14.022737084175201</c:v>
                </c:pt>
                <c:pt idx="163">
                  <c:v>-14.445162169525593</c:v>
                </c:pt>
                <c:pt idx="164">
                  <c:v>-14.870431818726658</c:v>
                </c:pt>
                <c:pt idx="165">
                  <c:v>-15.298945376028223</c:v>
                </c:pt>
                <c:pt idx="166">
                  <c:v>-15.731159104364266</c:v>
                </c:pt>
                <c:pt idx="167">
                  <c:v>-16.167593431598451</c:v>
                </c:pt>
                <c:pt idx="168">
                  <c:v>-16.60884063388027</c:v>
                </c:pt>
                <c:pt idx="169">
                  <c:v>-17.055572779682198</c:v>
                </c:pt>
                <c:pt idx="170">
                  <c:v>-17.508549663975586</c:v>
                </c:pt>
                <c:pt idx="171">
                  <c:v>-17.968626343979373</c:v>
                </c:pt>
                <c:pt idx="172">
                  <c:v>-18.436759745985359</c:v>
                </c:pt>
                <c:pt idx="173">
                  <c:v>-18.914013650595905</c:v>
                </c:pt>
                <c:pt idx="174">
                  <c:v>-19.401561190592535</c:v>
                </c:pt>
                <c:pt idx="175">
                  <c:v>-19.900683828722851</c:v>
                </c:pt>
                <c:pt idx="176">
                  <c:v>-20.412765648928463</c:v>
                </c:pt>
                <c:pt idx="177">
                  <c:v>-20.939281731610354</c:v>
                </c:pt>
                <c:pt idx="178">
                  <c:v>-21.481779438544045</c:v>
                </c:pt>
                <c:pt idx="179">
                  <c:v>-22.04185165733298</c:v>
                </c:pt>
                <c:pt idx="180">
                  <c:v>-22.621101494313564</c:v>
                </c:pt>
                <c:pt idx="181">
                  <c:v>-23.221098582925627</c:v>
                </c:pt>
                <c:pt idx="182">
                  <c:v>-23.843328076251936</c:v>
                </c:pt>
                <c:pt idx="183">
                  <c:v>-24.489134445439031</c:v>
                </c:pt>
                <c:pt idx="184">
                  <c:v>-25.15966327312546</c:v>
                </c:pt>
                <c:pt idx="185">
                  <c:v>-25.8558051213863</c:v>
                </c:pt>
                <c:pt idx="186">
                  <c:v>-26.578146054115329</c:v>
                </c:pt>
                <c:pt idx="187">
                  <c:v>-27.326929323284276</c:v>
                </c:pt>
                <c:pt idx="188">
                  <c:v>-28.102031998380422</c:v>
                </c:pt>
                <c:pt idx="189">
                  <c:v>-28.902958977009767</c:v>
                </c:pt>
                <c:pt idx="190">
                  <c:v>-29.728855056056169</c:v>
                </c:pt>
                <c:pt idx="191">
                  <c:v>-30.578533867615484</c:v>
                </c:pt>
                <c:pt idx="192">
                  <c:v>-31.450520823507915</c:v>
                </c:pt>
                <c:pt idx="193">
                  <c:v>-32.343106041102082</c:v>
                </c:pt>
                <c:pt idx="194">
                  <c:v>-33.254402692531649</c:v>
                </c:pt>
                <c:pt idx="195">
                  <c:v>-34.182406332455997</c:v>
                </c:pt>
                <c:pt idx="196">
                  <c:v>-35.125051393203591</c:v>
                </c:pt>
                <c:pt idx="197">
                  <c:v>-36.080261993226735</c:v>
                </c:pt>
                <c:pt idx="198">
                  <c:v>-37.045995274167986</c:v>
                </c:pt>
                <c:pt idx="199">
                  <c:v>-38.020276486590674</c:v>
                </c:pt>
                <c:pt idx="200">
                  <c:v>-39.001225867824679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BE-4F8F-B9B9-046C1192D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296344"/>
        <c:axId val="312313208"/>
      </c:scatterChart>
      <c:scatterChart>
        <c:scatterStyle val="smoothMarker"/>
        <c:varyColors val="0"/>
        <c:ser>
          <c:idx val="0"/>
          <c:order val="1"/>
          <c:tx>
            <c:v>-Lv(s) Phase</c:v>
          </c:tx>
          <c:marker>
            <c:symbol val="none"/>
          </c:marker>
          <c:xVal>
            <c:numRef>
              <c:f>'Internal Comp'!$C$111:$C$311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'Internal Comp'!$AH$111:$AH$311</c:f>
              <c:numCache>
                <c:formatCode>General</c:formatCode>
                <c:ptCount val="201"/>
                <c:pt idx="0">
                  <c:v>84.26639685691336</c:v>
                </c:pt>
                <c:pt idx="1">
                  <c:v>84.000463911424433</c:v>
                </c:pt>
                <c:pt idx="2">
                  <c:v>83.722622200402057</c:v>
                </c:pt>
                <c:pt idx="3">
                  <c:v>83.43240034184069</c:v>
                </c:pt>
                <c:pt idx="4">
                  <c:v>83.129317390064557</c:v>
                </c:pt>
                <c:pt idx="5">
                  <c:v>82.812884095140319</c:v>
                </c:pt>
                <c:pt idx="6">
                  <c:v>82.48260443500881</c:v>
                </c:pt>
                <c:pt idx="7">
                  <c:v>82.137977455357671</c:v>
                </c:pt>
                <c:pt idx="8">
                  <c:v>81.778499455072605</c:v>
                </c:pt>
                <c:pt idx="9">
                  <c:v>81.403666557784291</c:v>
                </c:pt>
                <c:pt idx="10">
                  <c:v>81.012977712456092</c:v>
                </c:pt>
                <c:pt idx="11">
                  <c:v>80.605938167972127</c:v>
                </c:pt>
                <c:pt idx="12">
                  <c:v>80.182063468106833</c:v>
                </c:pt>
                <c:pt idx="13">
                  <c:v>79.740884013848373</c:v>
                </c:pt>
                <c:pt idx="14">
                  <c:v>79.28195023953981</c:v>
                </c:pt>
                <c:pt idx="15">
                  <c:v>78.804838447385123</c:v>
                </c:pt>
                <c:pt idx="16">
                  <c:v>78.309157341172806</c:v>
                </c:pt>
                <c:pt idx="17">
                  <c:v>77.794555294210028</c:v>
                </c:pt>
                <c:pt idx="18">
                  <c:v>77.260728377997921</c:v>
                </c:pt>
                <c:pt idx="19">
                  <c:v>76.707429166684406</c:v>
                </c:pt>
                <c:pt idx="20">
                  <c:v>76.134476317344408</c:v>
                </c:pt>
                <c:pt idx="21">
                  <c:v>75.541764907275734</c:v>
                </c:pt>
                <c:pt idx="22">
                  <c:v>74.929277486423132</c:v>
                </c:pt>
                <c:pt idx="23">
                  <c:v>74.297095775546623</c:v>
                </c:pt>
                <c:pt idx="24">
                  <c:v>73.64541290881661</c:v>
                </c:pt>
                <c:pt idx="25">
                  <c:v>72.974546083365837</c:v>
                </c:pt>
                <c:pt idx="26">
                  <c:v>72.284949438502508</c:v>
                </c:pt>
                <c:pt idx="27">
                  <c:v>71.577226944728523</c:v>
                </c:pt>
                <c:pt idx="28">
                  <c:v>70.852145038766608</c:v>
                </c:pt>
                <c:pt idx="29">
                  <c:v>70.110644697354161</c:v>
                </c:pt>
                <c:pt idx="30">
                  <c:v>69.353852601956845</c:v>
                </c:pt>
                <c:pt idx="31">
                  <c:v>68.583091011563837</c:v>
                </c:pt>
                <c:pt idx="32">
                  <c:v>67.799885934505411</c:v>
                </c:pt>
                <c:pt idx="33">
                  <c:v>67.005973176109507</c:v>
                </c:pt>
                <c:pt idx="34">
                  <c:v>66.203301840220448</c:v>
                </c:pt>
                <c:pt idx="35">
                  <c:v>65.39403488209453</c:v>
                </c:pt>
                <c:pt idx="36">
                  <c:v>64.58054635014166</c:v>
                </c:pt>
                <c:pt idx="37">
                  <c:v>63.765415015559228</c:v>
                </c:pt>
                <c:pt idx="38">
                  <c:v>62.951414171867512</c:v>
                </c:pt>
                <c:pt idx="39">
                  <c:v>62.141497488798244</c:v>
                </c:pt>
                <c:pt idx="40">
                  <c:v>61.338780923264565</c:v>
                </c:pt>
                <c:pt idx="41">
                  <c:v>60.546520818849352</c:v>
                </c:pt>
                <c:pt idx="42">
                  <c:v>59.768088457593954</c:v>
                </c:pt>
                <c:pt idx="43">
                  <c:v>59.006941455977014</c:v>
                </c:pt>
                <c:pt idx="44">
                  <c:v>58.266592512725452</c:v>
                </c:pt>
                <c:pt idx="45">
                  <c:v>57.550576111703606</c:v>
                </c:pt>
                <c:pt idx="46">
                  <c:v>56.862413852044618</c:v>
                </c:pt>
                <c:pt idx="47">
                  <c:v>56.205579115258864</c:v>
                </c:pt>
                <c:pt idx="48">
                  <c:v>55.583461783073616</c:v>
                </c:pt>
                <c:pt idx="49">
                  <c:v>54.999333690712263</c:v>
                </c:pt>
                <c:pt idx="50">
                  <c:v>54.456315441417075</c:v>
                </c:pt>
                <c:pt idx="51">
                  <c:v>53.957345124807631</c:v>
                </c:pt>
                <c:pt idx="52">
                  <c:v>53.505149381506321</c:v>
                </c:pt>
                <c:pt idx="53">
                  <c:v>53.102217147760321</c:v>
                </c:pt>
                <c:pt idx="54">
                  <c:v>52.750776305132362</c:v>
                </c:pt>
                <c:pt idx="55">
                  <c:v>52.452773359739261</c:v>
                </c:pt>
                <c:pt idx="56">
                  <c:v>52.209856189710166</c:v>
                </c:pt>
                <c:pt idx="57">
                  <c:v>52.023359833379324</c:v>
                </c:pt>
                <c:pt idx="58">
                  <c:v>51.89429524704471</c:v>
                </c:pt>
                <c:pt idx="59">
                  <c:v>51.823340940403149</c:v>
                </c:pt>
                <c:pt idx="60">
                  <c:v>51.810837398485823</c:v>
                </c:pt>
                <c:pt idx="61">
                  <c:v>51.856784217559891</c:v>
                </c:pt>
                <c:pt idx="62">
                  <c:v>51.960839914091821</c:v>
                </c:pt>
                <c:pt idx="63">
                  <c:v>52.122324404447554</c:v>
                </c:pt>
                <c:pt idx="64">
                  <c:v>52.340224191954185</c:v>
                </c:pt>
                <c:pt idx="65">
                  <c:v>52.613200330673067</c:v>
                </c:pt>
                <c:pt idx="66">
                  <c:v>52.939599255604413</c:v>
                </c:pt>
                <c:pt idx="67">
                  <c:v>53.317466571971067</c:v>
                </c:pt>
                <c:pt idx="68">
                  <c:v>53.74456387802644</c:v>
                </c:pt>
                <c:pt idx="69">
                  <c:v>54.218388654737808</c:v>
                </c:pt>
                <c:pt idx="70">
                  <c:v>54.736197191962248</c:v>
                </c:pt>
                <c:pt idx="71">
                  <c:v>55.295030436916214</c:v>
                </c:pt>
                <c:pt idx="72">
                  <c:v>55.8917425515017</c:v>
                </c:pt>
                <c:pt idx="73">
                  <c:v>56.523031856917513</c:v>
                </c:pt>
                <c:pt idx="74">
                  <c:v>57.185473734850596</c:v>
                </c:pt>
                <c:pt idx="75">
                  <c:v>57.875554952995834</c:v>
                </c:pt>
                <c:pt idx="76">
                  <c:v>58.589708797140702</c:v>
                </c:pt>
                <c:pt idx="77">
                  <c:v>59.324350330094006</c:v>
                </c:pt>
                <c:pt idx="78">
                  <c:v>60.075911065133106</c:v>
                </c:pt>
                <c:pt idx="79">
                  <c:v>60.840872341865932</c:v>
                </c:pt>
                <c:pt idx="80">
                  <c:v>61.615796726269103</c:v>
                </c:pt>
                <c:pt idx="81">
                  <c:v>62.397356822242216</c:v>
                </c:pt>
                <c:pt idx="82">
                  <c:v>63.182360974921629</c:v>
                </c:pt>
                <c:pt idx="83">
                  <c:v>63.967775459845065</c:v>
                </c:pt>
                <c:pt idx="84">
                  <c:v>64.750742879179228</c:v>
                </c:pt>
                <c:pt idx="85">
                  <c:v>65.528596618484954</c:v>
                </c:pt>
                <c:pt idx="86">
                  <c:v>66.298871346960127</c:v>
                </c:pt>
                <c:pt idx="87">
                  <c:v>67.059309663837141</c:v>
                </c:pt>
                <c:pt idx="88">
                  <c:v>67.807865098032067</c:v>
                </c:pt>
                <c:pt idx="89">
                  <c:v>68.54270175340217</c:v>
                </c:pt>
                <c:pt idx="90">
                  <c:v>69.262190955976465</c:v>
                </c:pt>
                <c:pt idx="91">
                  <c:v>69.964905301852113</c:v>
                </c:pt>
                <c:pt idx="92">
                  <c:v>70.649610526123737</c:v>
                </c:pt>
                <c:pt idx="93">
                  <c:v>71.315255616325857</c:v>
                </c:pt>
                <c:pt idx="94">
                  <c:v>71.960961581281552</c:v>
                </c:pt>
                <c:pt idx="95">
                  <c:v>72.586009261197461</c:v>
                </c:pt>
                <c:pt idx="96">
                  <c:v>73.189826530663922</c:v>
                </c:pt>
                <c:pt idx="97">
                  <c:v>73.77197520606741</c:v>
                </c:pt>
                <c:pt idx="98">
                  <c:v>74.332137925641462</c:v>
                </c:pt>
                <c:pt idx="99">
                  <c:v>74.870105226382094</c:v>
                </c:pt>
                <c:pt idx="100">
                  <c:v>75.385762999219963</c:v>
                </c:pt>
                <c:pt idx="101">
                  <c:v>75.879080463628782</c:v>
                </c:pt>
                <c:pt idx="102">
                  <c:v>76.350098766220299</c:v>
                </c:pt>
                <c:pt idx="103">
                  <c:v>76.798920275410069</c:v>
                </c:pt>
                <c:pt idx="104">
                  <c:v>77.225698616212767</c:v>
                </c:pt>
                <c:pt idx="105">
                  <c:v>77.630629465606603</c:v>
                </c:pt>
                <c:pt idx="106">
                  <c:v>78.013942109551181</c:v>
                </c:pt>
                <c:pt idx="107">
                  <c:v>78.375891747285564</c:v>
                </c:pt>
                <c:pt idx="108">
                  <c:v>78.716752516619394</c:v>
                </c:pt>
                <c:pt idx="109">
                  <c:v>79.036811205084931</c:v>
                </c:pt>
                <c:pt idx="110">
                  <c:v>79.336361605629421</c:v>
                </c:pt>
                <c:pt idx="111">
                  <c:v>79.615699471538449</c:v>
                </c:pt>
                <c:pt idx="112">
                  <c:v>79.875118023105898</c:v>
                </c:pt>
                <c:pt idx="113">
                  <c:v>80.114903957832155</c:v>
                </c:pt>
                <c:pt idx="114">
                  <c:v>80.335333916325382</c:v>
                </c:pt>
                <c:pt idx="115">
                  <c:v>80.536671357315754</c:v>
                </c:pt>
                <c:pt idx="116">
                  <c:v>80.719163797042953</c:v>
                </c:pt>
                <c:pt idx="117">
                  <c:v>80.883040370541849</c:v>
                </c:pt>
                <c:pt idx="118">
                  <c:v>81.02850967487538</c:v>
                </c:pt>
                <c:pt idx="119">
                  <c:v>81.15575785702012</c:v>
                </c:pt>
                <c:pt idx="120">
                  <c:v>81.26494691179451</c:v>
                </c:pt>
                <c:pt idx="121">
                  <c:v>81.356213157864261</c:v>
                </c:pt>
                <c:pt idx="122">
                  <c:v>81.429665862396732</c:v>
                </c:pt>
                <c:pt idx="123">
                  <c:v>81.485385987335903</c:v>
                </c:pt>
                <c:pt idx="124">
                  <c:v>81.523425032493222</c:v>
                </c:pt>
                <c:pt idx="125">
                  <c:v>81.543803952685721</c:v>
                </c:pt>
                <c:pt idx="126">
                  <c:v>81.546512127988024</c:v>
                </c:pt>
                <c:pt idx="127">
                  <c:v>81.53150636779614</c:v>
                </c:pt>
                <c:pt idx="128">
                  <c:v>81.498709930823992</c:v>
                </c:pt>
                <c:pt idx="129">
                  <c:v>81.448011544379725</c:v>
                </c:pt>
                <c:pt idx="130">
                  <c:v>81.379264407295992</c:v>
                </c:pt>
                <c:pt idx="131">
                  <c:v>81.292285161726753</c:v>
                </c:pt>
                <c:pt idx="132">
                  <c:v>81.186852819687445</c:v>
                </c:pt>
                <c:pt idx="133">
                  <c:v>81.062707630703841</c:v>
                </c:pt>
                <c:pt idx="134">
                  <c:v>80.919549877271763</c:v>
                </c:pt>
                <c:pt idx="135">
                  <c:v>80.757038585021405</c:v>
                </c:pt>
                <c:pt idx="136">
                  <c:v>80.574790134542823</c:v>
                </c:pt>
                <c:pt idx="137">
                  <c:v>80.372376761784707</c:v>
                </c:pt>
                <c:pt idx="138">
                  <c:v>80.149324933801637</c:v>
                </c:pt>
                <c:pt idx="139">
                  <c:v>79.905113586439896</c:v>
                </c:pt>
                <c:pt idx="140">
                  <c:v>79.639172210330628</c:v>
                </c:pt>
                <c:pt idx="141">
                  <c:v>79.350878771374965</c:v>
                </c:pt>
                <c:pt idx="142">
                  <c:v>79.039557451790685</c:v>
                </c:pt>
                <c:pt idx="143">
                  <c:v>78.704476197848322</c:v>
                </c:pt>
                <c:pt idx="144">
                  <c:v>78.344844060729983</c:v>
                </c:pt>
                <c:pt idx="145">
                  <c:v>77.959808317640949</c:v>
                </c:pt>
                <c:pt idx="146">
                  <c:v>77.548451361559387</c:v>
                </c:pt>
                <c:pt idx="147">
                  <c:v>77.109787350018351</c:v>
                </c:pt>
                <c:pt idx="148">
                  <c:v>76.642758606367664</c:v>
                </c:pt>
                <c:pt idx="149">
                  <c:v>76.146231771394795</c:v>
                </c:pt>
                <c:pt idx="150">
                  <c:v>75.618993709430754</c:v>
                </c:pt>
                <c:pt idx="151">
                  <c:v>75.059747181679924</c:v>
                </c:pt>
                <c:pt idx="152">
                  <c:v>74.46710631118205</c:v>
                </c:pt>
                <c:pt idx="153">
                  <c:v>73.839591879371739</c:v>
                </c:pt>
                <c:pt idx="154">
                  <c:v>73.175626514728052</c:v>
                </c:pt>
                <c:pt idx="155">
                  <c:v>72.473529860732086</c:v>
                </c:pt>
                <c:pt idx="156">
                  <c:v>71.731513844855414</c:v>
                </c:pt>
                <c:pt idx="157">
                  <c:v>70.947678214376879</c:v>
                </c:pt>
                <c:pt idx="158">
                  <c:v>70.120006560597858</c:v>
                </c:pt>
                <c:pt idx="159">
                  <c:v>69.246363122920698</c:v>
                </c:pt>
                <c:pt idx="160">
                  <c:v>68.32449075089599</c:v>
                </c:pt>
                <c:pt idx="161">
                  <c:v>67.352010508514141</c:v>
                </c:pt>
                <c:pt idx="162">
                  <c:v>66.326423533379497</c:v>
                </c:pt>
                <c:pt idx="163">
                  <c:v>65.245115916139099</c:v>
                </c:pt>
                <c:pt idx="164">
                  <c:v>64.105367543804817</c:v>
                </c:pt>
                <c:pt idx="165">
                  <c:v>62.904366053600086</c:v>
                </c:pt>
                <c:pt idx="166">
                  <c:v>61.639227267727406</c:v>
                </c:pt>
                <c:pt idx="167">
                  <c:v>60.307023715142385</c:v>
                </c:pt>
                <c:pt idx="168">
                  <c:v>58.904823078037431</c:v>
                </c:pt>
                <c:pt idx="169">
                  <c:v>57.429738602496769</c:v>
                </c:pt>
                <c:pt idx="170">
                  <c:v>55.878993645903883</c:v>
                </c:pt>
                <c:pt idx="171">
                  <c:v>54.250002543561159</c:v>
                </c:pt>
                <c:pt idx="172">
                  <c:v>52.540469791113289</c:v>
                </c:pt>
                <c:pt idx="173">
                  <c:v>50.748509067590973</c:v>
                </c:pt>
                <c:pt idx="174">
                  <c:v>48.872782763207191</c:v>
                </c:pt>
                <c:pt idx="175">
                  <c:v>46.912661322201096</c:v>
                </c:pt>
                <c:pt idx="176">
                  <c:v>44.868399779967973</c:v>
                </c:pt>
                <c:pt idx="177">
                  <c:v>42.741326334790351</c:v>
                </c:pt>
                <c:pt idx="178">
                  <c:v>40.534034714232867</c:v>
                </c:pt>
                <c:pt idx="179">
                  <c:v>38.250568687501136</c:v>
                </c:pt>
                <c:pt idx="180">
                  <c:v>35.896583737272763</c:v>
                </c:pt>
                <c:pt idx="181">
                  <c:v>33.479468235016554</c:v>
                </c:pt>
                <c:pt idx="182">
                  <c:v>31.008405212675697</c:v>
                </c:pt>
                <c:pt idx="183">
                  <c:v>28.494356771654857</c:v>
                </c:pt>
                <c:pt idx="184">
                  <c:v>25.949956927832243</c:v>
                </c:pt>
                <c:pt idx="185">
                  <c:v>23.389305452747553</c:v>
                </c:pt>
                <c:pt idx="186">
                  <c:v>20.827664597428161</c:v>
                </c:pt>
                <c:pt idx="187">
                  <c:v>18.281071319830428</c:v>
                </c:pt>
                <c:pt idx="188">
                  <c:v>15.765888036569921</c:v>
                </c:pt>
                <c:pt idx="189">
                  <c:v>13.298323020320487</c:v>
                </c:pt>
                <c:pt idx="190">
                  <c:v>10.893955694521777</c:v>
                </c:pt>
                <c:pt idx="191">
                  <c:v>8.56730134715494</c:v>
                </c:pt>
                <c:pt idx="192">
                  <c:v>6.3314443626195693</c:v>
                </c:pt>
                <c:pt idx="193">
                  <c:v>4.1977601267822768</c:v>
                </c:pt>
                <c:pt idx="194">
                  <c:v>2.1757351124389781</c:v>
                </c:pt>
                <c:pt idx="195">
                  <c:v>0.27288424599408401</c:v>
                </c:pt>
                <c:pt idx="196">
                  <c:v>-1.5052439193885028</c:v>
                </c:pt>
                <c:pt idx="197">
                  <c:v>-3.1549895071784482</c:v>
                </c:pt>
                <c:pt idx="198">
                  <c:v>-4.6744491970887143</c:v>
                </c:pt>
                <c:pt idx="199">
                  <c:v>-6.0633079567657759</c:v>
                </c:pt>
                <c:pt idx="200">
                  <c:v>-7.3226511281997073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E1-4EC1-AC4F-EA0A46D15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5076240"/>
        <c:axId val="935074600"/>
      </c:scatterChart>
      <c:valAx>
        <c:axId val="312296344"/>
        <c:scaling>
          <c:logBase val="10"/>
          <c:orientation val="minMax"/>
          <c:max val="1000000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rgbClr val="000000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2313208"/>
        <c:crosses val="autoZero"/>
        <c:crossBetween val="midCat"/>
      </c:valAx>
      <c:valAx>
        <c:axId val="312313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Magnitude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2296344"/>
        <c:crosses val="autoZero"/>
        <c:crossBetween val="midCat"/>
      </c:valAx>
      <c:valAx>
        <c:axId val="935074600"/>
        <c:scaling>
          <c:orientation val="minMax"/>
          <c:min val="-9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Phase (Deg)</a:t>
                </a:r>
              </a:p>
            </c:rich>
          </c:tx>
          <c:layout>
            <c:manualLayout>
              <c:xMode val="edge"/>
              <c:yMode val="edge"/>
              <c:x val="0.95153698751658267"/>
              <c:y val="0.423922406196388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35076240"/>
        <c:crosses val="max"/>
        <c:crossBetween val="midCat"/>
      </c:valAx>
      <c:valAx>
        <c:axId val="935076240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50746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63850522066257"/>
          <c:y val="6.766198365132558E-3"/>
          <c:w val="0.16838683911216992"/>
          <c:h val="0.10842079760363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0"/>
    <c:dispBlanksAs val="gap"/>
    <c:showDLblsOverMax val="0"/>
  </c:chart>
  <c:spPr>
    <a:solidFill>
      <a:srgbClr val="FFFFFF"/>
    </a:solidFill>
    <a:ln w="635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/>
              <a:t>Bode Plot</a:t>
            </a:r>
          </a:p>
          <a:p>
            <a:pPr>
              <a:defRPr/>
            </a:pPr>
            <a:r>
              <a:rPr lang="en-US" sz="1100" b="0" i="1">
                <a:solidFill>
                  <a:srgbClr val="0000FF"/>
                </a:solidFill>
              </a:rPr>
              <a:t>based on calculation</a:t>
            </a:r>
          </a:p>
        </c:rich>
      </c:tx>
      <c:layout>
        <c:manualLayout>
          <c:xMode val="edge"/>
          <c:yMode val="edge"/>
          <c:x val="0.42968440321652157"/>
          <c:y val="4.4249982271313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993631557899055E-2"/>
          <c:y val="0.13387658948436779"/>
          <c:w val="0.81165769577399949"/>
          <c:h val="0.74244419767752146"/>
        </c:manualLayout>
      </c:layout>
      <c:scatterChart>
        <c:scatterStyle val="smoothMarker"/>
        <c:varyColors val="0"/>
        <c:ser>
          <c:idx val="3"/>
          <c:order val="0"/>
          <c:tx>
            <c:v>Lv(s) Gain</c:v>
          </c:tx>
          <c:marker>
            <c:symbol val="none"/>
          </c:marker>
          <c:xVal>
            <c:numRef>
              <c:f>'External Comp'!$C$113:$C$313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'External Comp'!$AG$113:$AG$313</c:f>
              <c:numCache>
                <c:formatCode>General</c:formatCode>
                <c:ptCount val="201"/>
                <c:pt idx="0">
                  <c:v>51.724368456612382</c:v>
                </c:pt>
                <c:pt idx="1">
                  <c:v>51.324025982670349</c:v>
                </c:pt>
                <c:pt idx="2">
                  <c:v>50.923650571872763</c:v>
                </c:pt>
                <c:pt idx="3">
                  <c:v>50.523239067593479</c:v>
                </c:pt>
                <c:pt idx="4">
                  <c:v>50.122788012903293</c:v>
                </c:pt>
                <c:pt idx="5">
                  <c:v>49.722293622448923</c:v>
                </c:pt>
                <c:pt idx="6">
                  <c:v>49.321751751790963</c:v>
                </c:pt>
                <c:pt idx="7">
                  <c:v>48.921157863986906</c:v>
                </c:pt>
                <c:pt idx="8">
                  <c:v>48.520506993195752</c:v>
                </c:pt>
                <c:pt idx="9">
                  <c:v>48.119793705065803</c:v>
                </c:pt>
                <c:pt idx="10">
                  <c:v>47.719012053650857</c:v>
                </c:pt>
                <c:pt idx="11">
                  <c:v>47.318155534592982</c:v>
                </c:pt>
                <c:pt idx="12">
                  <c:v>46.917217034291937</c:v>
                </c:pt>
                <c:pt idx="13">
                  <c:v>46.516188774773688</c:v>
                </c:pt>
                <c:pt idx="14">
                  <c:v>46.115062253962321</c:v>
                </c:pt>
                <c:pt idx="15">
                  <c:v>45.713828181051682</c:v>
                </c:pt>
                <c:pt idx="16">
                  <c:v>45.312476406672431</c:v>
                </c:pt>
                <c:pt idx="17">
                  <c:v>44.910995847551625</c:v>
                </c:pt>
                <c:pt idx="18">
                  <c:v>44.509374405371304</c:v>
                </c:pt>
                <c:pt idx="19">
                  <c:v>44.107598879548831</c:v>
                </c:pt>
                <c:pt idx="20">
                  <c:v>43.705654873685738</c:v>
                </c:pt>
                <c:pt idx="21">
                  <c:v>43.303526695471852</c:v>
                </c:pt>
                <c:pt idx="22">
                  <c:v>42.901197249879658</c:v>
                </c:pt>
                <c:pt idx="23">
                  <c:v>42.498647925557577</c:v>
                </c:pt>
                <c:pt idx="24">
                  <c:v>42.095858474414143</c:v>
                </c:pt>
                <c:pt idx="25">
                  <c:v>41.692806884505515</c:v>
                </c:pt>
                <c:pt idx="26">
                  <c:v>41.289469246477005</c:v>
                </c:pt>
                <c:pt idx="27">
                  <c:v>40.885819613991089</c:v>
                </c:pt>
                <c:pt idx="28">
                  <c:v>40.481829858788252</c:v>
                </c:pt>
                <c:pt idx="29">
                  <c:v>40.077469521292471</c:v>
                </c:pt>
                <c:pt idx="30">
                  <c:v>39.672705657986633</c:v>
                </c:pt>
                <c:pt idx="31">
                  <c:v>39.26750268715957</c:v>
                </c:pt>
                <c:pt idx="32">
                  <c:v>38.861822235064423</c:v>
                </c:pt>
                <c:pt idx="33">
                  <c:v>38.455622985042993</c:v>
                </c:pt>
                <c:pt idx="34">
                  <c:v>38.048860532758418</c:v>
                </c:pt>
                <c:pt idx="35">
                  <c:v>37.641487251356899</c:v>
                </c:pt>
                <c:pt idx="36">
                  <c:v>37.233452171133514</c:v>
                </c:pt>
                <c:pt idx="37">
                  <c:v>36.82470087912629</c:v>
                </c:pt>
                <c:pt idx="38">
                  <c:v>36.415175444984932</c:v>
                </c:pt>
                <c:pt idx="39">
                  <c:v>36.004814380456367</c:v>
                </c:pt>
                <c:pt idx="40">
                  <c:v>35.593552640879011</c:v>
                </c:pt>
                <c:pt idx="41">
                  <c:v>35.181321678150496</c:v>
                </c:pt>
                <c:pt idx="42">
                  <c:v>34.768049555694994</c:v>
                </c:pt>
                <c:pt idx="43">
                  <c:v>34.353661136955587</c:v>
                </c:pt>
                <c:pt idx="44">
                  <c:v>33.938078359802127</c:v>
                </c:pt>
                <c:pt idx="45">
                  <c:v>33.521220609896154</c:v>
                </c:pt>
                <c:pt idx="46">
                  <c:v>33.103005206388183</c:v>
                </c:pt>
                <c:pt idx="47">
                  <c:v>32.683348013213795</c:v>
                </c:pt>
                <c:pt idx="48">
                  <c:v>32.262164188574957</c:v>
                </c:pt>
                <c:pt idx="49">
                  <c:v>31.839369083785254</c:v>
                </c:pt>
                <c:pt idx="50">
                  <c:v>31.414879300374203</c:v>
                </c:pt>
                <c:pt idx="51">
                  <c:v>30.988613911035443</c:v>
                </c:pt>
                <c:pt idx="52">
                  <c:v>30.560495845538046</c:v>
                </c:pt>
                <c:pt idx="53">
                  <c:v>30.130453437016861</c:v>
                </c:pt>
                <c:pt idx="54">
                  <c:v>29.698422117073783</c:v>
                </c:pt>
                <c:pt idx="55">
                  <c:v>29.264346239927068</c:v>
                </c:pt>
                <c:pt idx="56">
                  <c:v>28.828181006598154</c:v>
                </c:pt>
                <c:pt idx="57">
                  <c:v>28.38989445011174</c:v>
                </c:pt>
                <c:pt idx="58">
                  <c:v>27.949469432370641</c:v>
                </c:pt>
                <c:pt idx="59">
                  <c:v>27.506905593314617</c:v>
                </c:pt>
                <c:pt idx="60">
                  <c:v>27.062221183941833</c:v>
                </c:pt>
                <c:pt idx="61">
                  <c:v>26.615454707590146</c:v>
                </c:pt>
                <c:pt idx="62">
                  <c:v>26.166666289443054</c:v>
                </c:pt>
                <c:pt idx="63">
                  <c:v>25.715938693423126</c:v>
                </c:pt>
                <c:pt idx="64">
                  <c:v>25.263377909228279</c:v>
                </c:pt>
                <c:pt idx="65">
                  <c:v>24.80911324079004</c:v>
                </c:pt>
                <c:pt idx="66">
                  <c:v>24.353296841127108</c:v>
                </c:pt>
                <c:pt idx="67">
                  <c:v>23.896102657228514</c:v>
                </c:pt>
                <c:pt idx="68">
                  <c:v>23.437724771594151</c:v>
                </c:pt>
                <c:pt idx="69">
                  <c:v>22.978375153253047</c:v>
                </c:pt>
                <c:pt idx="70">
                  <c:v>22.518280858932826</c:v>
                </c:pt>
                <c:pt idx="71">
                  <c:v>22.057680752700939</c:v>
                </c:pt>
                <c:pt idx="72">
                  <c:v>21.596821837832682</c:v>
                </c:pt>
                <c:pt idx="73">
                  <c:v>21.135955315892375</c:v>
                </c:pt>
                <c:pt idx="74">
                  <c:v>20.67533250334025</c:v>
                </c:pt>
                <c:pt idx="75">
                  <c:v>20.215200744093934</c:v>
                </c:pt>
                <c:pt idx="76">
                  <c:v>19.755799456704043</c:v>
                </c:pt>
                <c:pt idx="77">
                  <c:v>19.297356447125829</c:v>
                </c:pt>
                <c:pt idx="78">
                  <c:v>18.840084603129121</c:v>
                </c:pt>
                <c:pt idx="79">
                  <c:v>18.384179065448976</c:v>
                </c:pt>
                <c:pt idx="80">
                  <c:v>17.929814945538364</c:v>
                </c:pt>
                <c:pt idx="81">
                  <c:v>17.47714563220508</c:v>
                </c:pt>
                <c:pt idx="82">
                  <c:v>17.026301701523956</c:v>
                </c:pt>
                <c:pt idx="83">
                  <c:v>16.577390418076213</c:v>
                </c:pt>
                <c:pt idx="84">
                  <c:v>16.130495792362783</c:v>
                </c:pt>
                <c:pt idx="85">
                  <c:v>15.685679140296715</c:v>
                </c:pt>
                <c:pt idx="86">
                  <c:v>15.242980076699411</c:v>
                </c:pt>
                <c:pt idx="87">
                  <c:v>14.802417865898725</c:v>
                </c:pt>
                <c:pt idx="88">
                  <c:v>14.363993048666497</c:v>
                </c:pt>
                <c:pt idx="89">
                  <c:v>13.927689265301094</c:v>
                </c:pt>
                <c:pt idx="90">
                  <c:v>13.493475198904367</c:v>
                </c:pt>
                <c:pt idx="91">
                  <c:v>13.061306569949815</c:v>
                </c:pt>
                <c:pt idx="92">
                  <c:v>12.631128122189711</c:v>
                </c:pt>
                <c:pt idx="93">
                  <c:v>12.202875549953907</c:v>
                </c:pt>
                <c:pt idx="94">
                  <c:v>11.77647732721805</c:v>
                </c:pt>
                <c:pt idx="95">
                  <c:v>11.35185640885499</c:v>
                </c:pt>
                <c:pt idx="96">
                  <c:v>10.928931783785313</c:v>
                </c:pt>
                <c:pt idx="97">
                  <c:v>10.507619868002269</c:v>
                </c:pt>
                <c:pt idx="98">
                  <c:v>10.087835732498959</c:v>
                </c:pt>
                <c:pt idx="99">
                  <c:v>9.6694941669019503</c:v>
                </c:pt>
                <c:pt idx="100">
                  <c:v>9.2525105841468491</c:v>
                </c:pt>
                <c:pt idx="101">
                  <c:v>8.8368017749019607</c:v>
                </c:pt>
                <c:pt idx="102">
                  <c:v>8.422286522784205</c:v>
                </c:pt>
                <c:pt idx="103">
                  <c:v>8.0088860928576171</c:v>
                </c:pt>
                <c:pt idx="104">
                  <c:v>7.596524606624806</c:v>
                </c:pt>
                <c:pt idx="105">
                  <c:v>7.1851293168502011</c:v>
                </c:pt>
                <c:pt idx="106">
                  <c:v>6.774630795240931</c:v>
                </c:pt>
                <c:pt idx="107">
                  <c:v>6.3649630453698069</c:v>
                </c:pt>
                <c:pt idx="108">
                  <c:v>5.9560635523632799</c:v>
                </c:pt>
                <c:pt idx="109">
                  <c:v>5.5478732798782717</c:v>
                </c:pt>
                <c:pt idx="110">
                  <c:v>5.140336623826026</c:v>
                </c:pt>
                <c:pt idx="111">
                  <c:v>4.7334013312176015</c:v>
                </c:pt>
                <c:pt idx="112">
                  <c:v>4.3270183914488287</c:v>
                </c:pt>
                <c:pt idx="113">
                  <c:v>3.9211419063297486</c:v>
                </c:pt>
                <c:pt idx="114">
                  <c:v>3.5157289442264328</c:v>
                </c:pt>
                <c:pt idx="115">
                  <c:v>3.1107393828204852</c:v>
                </c:pt>
                <c:pt idx="116">
                  <c:v>2.7061357442095253</c:v>
                </c:pt>
                <c:pt idx="117">
                  <c:v>2.3018830253839679</c:v>
                </c:pt>
                <c:pt idx="118">
                  <c:v>1.8979485264931166</c:v>
                </c:pt>
                <c:pt idx="119">
                  <c:v>1.4943016787825809</c:v>
                </c:pt>
                <c:pt idx="120">
                  <c:v>1.0909138736127846</c:v>
                </c:pt>
                <c:pt idx="121">
                  <c:v>0.68775829356476315</c:v>
                </c:pt>
                <c:pt idx="122">
                  <c:v>0.28480974628831129</c:v>
                </c:pt>
                <c:pt idx="123">
                  <c:v>-0.11795549855152829</c:v>
                </c:pt>
                <c:pt idx="124">
                  <c:v>-0.52055986914070862</c:v>
                </c:pt>
                <c:pt idx="125">
                  <c:v>-0.9230246483263278</c:v>
                </c:pt>
                <c:pt idx="126">
                  <c:v>-1.3253701277084731</c:v>
                </c:pt>
                <c:pt idx="127">
                  <c:v>-1.727615759527017</c:v>
                </c:pt>
                <c:pt idx="128">
                  <c:v>-2.1297803070248627</c:v>
                </c:pt>
                <c:pt idx="129">
                  <c:v>-2.5318819941218806</c:v>
                </c:pt>
                <c:pt idx="130">
                  <c:v>-2.9339386553877915</c:v>
                </c:pt>
                <c:pt idx="131">
                  <c:v>-3.3359678874567034</c:v>
                </c:pt>
                <c:pt idx="132">
                  <c:v>-3.7379872031861088</c:v>
                </c:pt>
                <c:pt idx="133">
                  <c:v>-4.1400141900392136</c:v>
                </c:pt>
                <c:pt idx="134">
                  <c:v>-4.5420666743612079</c:v>
                </c:pt>
                <c:pt idx="135">
                  <c:v>-4.9441628934398905</c:v>
                </c:pt>
                <c:pt idx="136">
                  <c:v>-5.3463216774886693</c:v>
                </c:pt>
                <c:pt idx="137">
                  <c:v>-5.7485626439813773</c:v>
                </c:pt>
                <c:pt idx="138">
                  <c:v>-6.1509064071019566</c:v>
                </c:pt>
                <c:pt idx="139">
                  <c:v>-6.5533748054663707</c:v>
                </c:pt>
                <c:pt idx="140">
                  <c:v>-6.9559911517343744</c:v>
                </c:pt>
                <c:pt idx="141">
                  <c:v>-7.358780508266646</c:v>
                </c:pt>
                <c:pt idx="142">
                  <c:v>-7.7617699936161095</c:v>
                </c:pt>
                <c:pt idx="143">
                  <c:v>-8.1649891253804299</c:v>
                </c:pt>
                <c:pt idx="144">
                  <c:v>-8.5684702058093833</c:v>
                </c:pt>
                <c:pt idx="145">
                  <c:v>-8.9722487575689751</c:v>
                </c:pt>
                <c:pt idx="146">
                  <c:v>-9.3763640182388261</c:v>
                </c:pt>
                <c:pt idx="147">
                  <c:v>-9.7808595034822172</c:v>
                </c:pt>
                <c:pt idx="148">
                  <c:v>-10.185783650403707</c:v>
                </c:pt>
                <c:pt idx="149">
                  <c:v>-10.591190554419692</c:v>
                </c:pt>
                <c:pt idx="150">
                  <c:v>-10.997140815040748</c:v>
                </c:pt>
                <c:pt idx="151">
                  <c:v>-11.40370250831981</c:v>
                </c:pt>
                <c:pt idx="152">
                  <c:v>-11.810952306368932</c:v>
                </c:pt>
                <c:pt idx="153">
                  <c:v>-12.218976767305779</c:v>
                </c:pt>
                <c:pt idx="154">
                  <c:v>-12.62787382223388</c:v>
                </c:pt>
                <c:pt idx="155">
                  <c:v>-13.037754489365563</c:v>
                </c:pt>
                <c:pt idx="156">
                  <c:v>-13.448744849083297</c:v>
                </c:pt>
                <c:pt idx="157">
                  <c:v>-13.86098831748097</c:v>
                </c:pt>
                <c:pt idx="158">
                  <c:v>-14.27464825953658</c:v>
                </c:pt>
                <c:pt idx="159">
                  <c:v>-14.68991098623577</c:v>
                </c:pt>
                <c:pt idx="160">
                  <c:v>-15.106989182260557</c:v>
                </c:pt>
                <c:pt idx="161">
                  <c:v>-15.526125811658286</c:v>
                </c:pt>
                <c:pt idx="162">
                  <c:v>-15.947598547362784</c:v>
                </c:pt>
                <c:pt idx="163">
                  <c:v>-16.371724765406867</c:v>
                </c:pt>
                <c:pt idx="164">
                  <c:v>-16.798867134637849</c:v>
                </c:pt>
                <c:pt idx="165">
                  <c:v>-17.229439815805854</c:v>
                </c:pt>
                <c:pt idx="166">
                  <c:v>-17.663915257650157</c:v>
                </c:pt>
                <c:pt idx="167">
                  <c:v>-18.102831539221196</c:v>
                </c:pt>
                <c:pt idx="168">
                  <c:v>-18.546800153932786</c:v>
                </c:pt>
                <c:pt idx="169">
                  <c:v>-18.996514058353593</c:v>
                </c:pt>
                <c:pt idx="170">
                  <c:v>-19.452755714429387</c:v>
                </c:pt>
                <c:pt idx="171">
                  <c:v>-19.916404735558174</c:v>
                </c:pt>
                <c:pt idx="172">
                  <c:v>-20.388444604727312</c:v>
                </c:pt>
                <c:pt idx="173">
                  <c:v>-20.869967770402226</c:v>
                </c:pt>
                <c:pt idx="174">
                  <c:v>-21.362178252354433</c:v>
                </c:pt>
                <c:pt idx="175">
                  <c:v>-21.866390722222249</c:v>
                </c:pt>
                <c:pt idx="176">
                  <c:v>-22.3840248893144</c:v>
                </c:pt>
                <c:pt idx="177">
                  <c:v>-22.91659395866175</c:v>
                </c:pt>
                <c:pt idx="178">
                  <c:v>-23.465685982685031</c:v>
                </c:pt>
                <c:pt idx="179">
                  <c:v>-24.03293715141929</c:v>
                </c:pt>
                <c:pt idx="180">
                  <c:v>-24.619996504504286</c:v>
                </c:pt>
                <c:pt idx="181">
                  <c:v>-25.228482225453345</c:v>
                </c:pt>
                <c:pt idx="182">
                  <c:v>-25.859930579602374</c:v>
                </c:pt>
                <c:pt idx="183">
                  <c:v>-26.515739609355499</c:v>
                </c:pt>
                <c:pt idx="184">
                  <c:v>-27.197110767030814</c:v>
                </c:pt>
                <c:pt idx="185">
                  <c:v>-27.904992555376612</c:v>
                </c:pt>
                <c:pt idx="186">
                  <c:v>-28.64003074580318</c:v>
                </c:pt>
                <c:pt idx="187">
                  <c:v>-29.402529673728051</c:v>
                </c:pt>
                <c:pt idx="188">
                  <c:v>-30.192428380470098</c:v>
                </c:pt>
                <c:pt idx="189">
                  <c:v>-31.009294030477502</c:v>
                </c:pt>
                <c:pt idx="190">
                  <c:v>-31.852333275300619</c:v>
                </c:pt>
                <c:pt idx="191">
                  <c:v>-32.720420362487573</c:v>
                </c:pt>
                <c:pt idx="192">
                  <c:v>-33.612139129910219</c:v>
                </c:pt>
                <c:pt idx="193">
                  <c:v>-34.525834858601343</c:v>
                </c:pt>
                <c:pt idx="194">
                  <c:v>-35.459671431156025</c:v>
                </c:pt>
                <c:pt idx="195">
                  <c:v>-36.411689361403695</c:v>
                </c:pt>
                <c:pt idx="196">
                  <c:v>-37.379860901250851</c:v>
                </c:pt>
                <c:pt idx="197">
                  <c:v>-38.36213939495228</c:v>
                </c:pt>
                <c:pt idx="198">
                  <c:v>-39.356501128202687</c:v>
                </c:pt>
                <c:pt idx="199">
                  <c:v>-40.360978932099968</c:v>
                </c:pt>
                <c:pt idx="200">
                  <c:v>-41.37368763294657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8D-42A8-B477-0B25B7E44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296344"/>
        <c:axId val="312313208"/>
      </c:scatterChart>
      <c:scatterChart>
        <c:scatterStyle val="smoothMarker"/>
        <c:varyColors val="0"/>
        <c:ser>
          <c:idx val="0"/>
          <c:order val="1"/>
          <c:tx>
            <c:v>-Lv(s) Phase</c:v>
          </c:tx>
          <c:marker>
            <c:symbol val="none"/>
          </c:marker>
          <c:xVal>
            <c:numRef>
              <c:f>'External Comp'!$C$113:$C$313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'External Comp'!$AI$113:$AI$313</c:f>
              <c:numCache>
                <c:formatCode>General</c:formatCode>
                <c:ptCount val="201"/>
                <c:pt idx="0">
                  <c:v>89.347173301025151</c:v>
                </c:pt>
                <c:pt idx="1">
                  <c:v>89.316493978891501</c:v>
                </c:pt>
                <c:pt idx="2">
                  <c:v>89.284381712892966</c:v>
                </c:pt>
                <c:pt idx="3">
                  <c:v>89.250770878481674</c:v>
                </c:pt>
                <c:pt idx="4">
                  <c:v>89.215593039110303</c:v>
                </c:pt>
                <c:pt idx="5">
                  <c:v>89.178776854819844</c:v>
                </c:pt>
                <c:pt idx="6">
                  <c:v>89.140247992485314</c:v>
                </c:pt>
                <c:pt idx="7">
                  <c:v>89.099929038648852</c:v>
                </c:pt>
                <c:pt idx="8">
                  <c:v>89.057739416032788</c:v>
                </c:pt>
                <c:pt idx="9">
                  <c:v>89.013595305008195</c:v>
                </c:pt>
                <c:pt idx="10">
                  <c:v>88.967409571507829</c:v>
                </c:pt>
                <c:pt idx="11">
                  <c:v>88.919091703109174</c:v>
                </c:pt>
                <c:pt idx="12">
                  <c:v>88.868547755288304</c:v>
                </c:pt>
                <c:pt idx="13">
                  <c:v>88.815680310151208</c:v>
                </c:pt>
                <c:pt idx="14">
                  <c:v>88.760388450299558</c:v>
                </c:pt>
                <c:pt idx="15">
                  <c:v>88.702567750878146</c:v>
                </c:pt>
                <c:pt idx="16">
                  <c:v>88.642110293293626</c:v>
                </c:pt>
                <c:pt idx="17">
                  <c:v>88.578904704586165</c:v>
                </c:pt>
                <c:pt idx="18">
                  <c:v>88.512836226987233</c:v>
                </c:pt>
                <c:pt idx="19">
                  <c:v>88.443786822806473</c:v>
                </c:pt>
                <c:pt idx="20">
                  <c:v>88.371635320468926</c:v>
                </c:pt>
                <c:pt idx="21">
                  <c:v>88.296257608266458</c:v>
                </c:pt>
                <c:pt idx="22">
                  <c:v>88.217526883200733</c:v>
                </c:pt>
                <c:pt idx="23">
                  <c:v>88.135313963181659</c:v>
                </c:pt>
                <c:pt idx="24">
                  <c:v>88.049487671793642</c:v>
                </c:pt>
                <c:pt idx="25">
                  <c:v>87.95991530586295</c:v>
                </c:pt>
                <c:pt idx="26">
                  <c:v>87.8664631971278</c:v>
                </c:pt>
                <c:pt idx="27">
                  <c:v>87.768997380430761</c:v>
                </c:pt>
                <c:pt idx="28">
                  <c:v>87.667384381990118</c:v>
                </c:pt>
                <c:pt idx="29">
                  <c:v>87.561492142441452</c:v>
                </c:pt>
                <c:pt idx="30">
                  <c:v>87.451191090439153</c:v>
                </c:pt>
                <c:pt idx="31">
                  <c:v>87.336355383612528</c:v>
                </c:pt>
                <c:pt idx="32">
                  <c:v>87.216864334534577</c:v>
                </c:pt>
                <c:pt idx="33">
                  <c:v>87.092604039994626</c:v>
                </c:pt>
                <c:pt idx="34">
                  <c:v>86.963469232177147</c:v>
                </c:pt>
                <c:pt idx="35">
                  <c:v>86.829365370225759</c:v>
                </c:pt>
                <c:pt idx="36">
                  <c:v>86.690210989962253</c:v>
                </c:pt>
                <c:pt idx="37">
                  <c:v>86.545940328080462</c:v>
                </c:pt>
                <c:pt idx="38">
                  <c:v>86.396506234745743</c:v>
                </c:pt>
                <c:pt idx="39">
                  <c:v>86.241883384994324</c:v>
                </c:pt>
                <c:pt idx="40">
                  <c:v>86.082071794386309</c:v>
                </c:pt>
                <c:pt idx="41">
                  <c:v>85.917100637793524</c:v>
                </c:pt>
                <c:pt idx="42">
                  <c:v>85.747032361706019</c:v>
                </c:pt>
                <c:pt idx="43">
                  <c:v>85.57196706978749</c:v>
                </c:pt>
                <c:pt idx="44">
                  <c:v>85.392047148355687</c:v>
                </c:pt>
                <c:pt idx="45">
                  <c:v>85.207462082842369</c:v>
                </c:pt>
                <c:pt idx="46">
                  <c:v>85.018453398012866</c:v>
                </c:pt>
                <c:pt idx="47">
                  <c:v>84.825319633838674</c:v>
                </c:pt>
                <c:pt idx="48">
                  <c:v>84.628421245653428</c:v>
                </c:pt>
                <c:pt idx="49">
                  <c:v>84.428185292022292</c:v>
                </c:pt>
                <c:pt idx="50">
                  <c:v>84.225109747401987</c:v>
                </c:pt>
                <c:pt idx="51">
                  <c:v>84.019767250204367</c:v>
                </c:pt>
                <c:pt idx="52">
                  <c:v>83.812808071820868</c:v>
                </c:pt>
                <c:pt idx="53">
                  <c:v>83.604962070356592</c:v>
                </c:pt>
                <c:pt idx="54">
                  <c:v>83.397039376510705</c:v>
                </c:pt>
                <c:pt idx="55">
                  <c:v>83.189929550834535</c:v>
                </c:pt>
                <c:pt idx="56">
                  <c:v>82.984598954221326</c:v>
                </c:pt>
                <c:pt idx="57">
                  <c:v>82.782086089779582</c:v>
                </c:pt>
                <c:pt idx="58">
                  <c:v>82.583494706709587</c:v>
                </c:pt>
                <c:pt idx="59">
                  <c:v>82.38998450748123</c:v>
                </c:pt>
                <c:pt idx="60">
                  <c:v>82.202759369516926</c:v>
                </c:pt>
                <c:pt idx="61">
                  <c:v>82.023053081521297</c:v>
                </c:pt>
                <c:pt idx="62">
                  <c:v>81.852112700669224</c:v>
                </c:pt>
                <c:pt idx="63">
                  <c:v>81.691179756329433</c:v>
                </c:pt>
                <c:pt idx="64">
                  <c:v>81.541469653143054</c:v>
                </c:pt>
                <c:pt idx="65">
                  <c:v>81.404149753530163</c:v>
                </c:pt>
                <c:pt idx="66">
                  <c:v>81.280316738053358</c:v>
                </c:pt>
                <c:pt idx="67">
                  <c:v>81.170973941712731</c:v>
                </c:pt>
                <c:pt idx="68">
                  <c:v>81.077009435414624</c:v>
                </c:pt>
                <c:pt idx="69">
                  <c:v>80.999175655878275</c:v>
                </c:pt>
                <c:pt idx="70">
                  <c:v>80.9380713776834</c:v>
                </c:pt>
                <c:pt idx="71">
                  <c:v>80.894126764540843</c:v>
                </c:pt>
                <c:pt idx="72">
                  <c:v>80.867592133768554</c:v>
                </c:pt>
                <c:pt idx="73">
                  <c:v>80.858530922797883</c:v>
                </c:pt>
                <c:pt idx="74">
                  <c:v>80.866817167922946</c:v>
                </c:pt>
                <c:pt idx="75">
                  <c:v>80.892137605144526</c:v>
                </c:pt>
                <c:pt idx="76">
                  <c:v>80.93399829480316</c:v>
                </c:pt>
                <c:pt idx="77">
                  <c:v>80.991735470518407</c:v>
                </c:pt>
                <c:pt idx="78">
                  <c:v>81.064530132709749</c:v>
                </c:pt>
                <c:pt idx="79">
                  <c:v>81.151425759663439</c:v>
                </c:pt>
                <c:pt idx="80">
                  <c:v>81.251348403387539</c:v>
                </c:pt>
                <c:pt idx="81">
                  <c:v>81.363128378188023</c:v>
                </c:pt>
                <c:pt idx="82">
                  <c:v>81.485522737668049</c:v>
                </c:pt>
                <c:pt idx="83">
                  <c:v>81.617237767509621</c:v>
                </c:pt>
                <c:pt idx="84">
                  <c:v>81.756950790662714</c:v>
                </c:pt>
                <c:pt idx="85">
                  <c:v>81.903330679805805</c:v>
                </c:pt>
                <c:pt idx="86">
                  <c:v>82.055056589502016</c:v>
                </c:pt>
                <c:pt idx="87">
                  <c:v>82.21083454744759</c:v>
                </c:pt>
                <c:pt idx="88">
                  <c:v>82.36941167158507</c:v>
                </c:pt>
                <c:pt idx="89">
                  <c:v>82.529587899905678</c:v>
                </c:pt>
                <c:pt idx="90">
                  <c:v>82.690225226728387</c:v>
                </c:pt>
                <c:pt idx="91">
                  <c:v>82.850254529207888</c:v>
                </c:pt>
                <c:pt idx="92">
                  <c:v>83.008680138833427</c:v>
                </c:pt>
                <c:pt idx="93">
                  <c:v>83.1645823644308</c:v>
                </c:pt>
                <c:pt idx="94">
                  <c:v>83.317118206627697</c:v>
                </c:pt>
                <c:pt idx="95">
                  <c:v>83.465520520883572</c:v>
                </c:pt>
                <c:pt idx="96">
                  <c:v>83.609095889504374</c:v>
                </c:pt>
                <c:pt idx="97">
                  <c:v>83.74722145537369</c:v>
                </c:pt>
                <c:pt idx="98">
                  <c:v>83.87934095419385</c:v>
                </c:pt>
                <c:pt idx="99">
                  <c:v>84.004960160448022</c:v>
                </c:pt>
                <c:pt idx="100">
                  <c:v>84.123641937340693</c:v>
                </c:pt>
                <c:pt idx="101">
                  <c:v>84.235001054514541</c:v>
                </c:pt>
                <c:pt idx="102">
                  <c:v>84.338698910922673</c:v>
                </c:pt>
                <c:pt idx="103">
                  <c:v>84.43443827490816</c:v>
                </c:pt>
                <c:pt idx="104">
                  <c:v>84.52195813010492</c:v>
                </c:pt>
                <c:pt idx="105">
                  <c:v>84.601028694722118</c:v>
                </c:pt>
                <c:pt idx="106">
                  <c:v>84.671446663276626</c:v>
                </c:pt>
                <c:pt idx="107">
                  <c:v>84.733030704035585</c:v>
                </c:pt>
                <c:pt idx="108">
                  <c:v>84.785617232170068</c:v>
                </c:pt>
                <c:pt idx="109">
                  <c:v>84.829056467777377</c:v>
                </c:pt>
                <c:pt idx="110">
                  <c:v>84.86320877925435</c:v>
                </c:pt>
                <c:pt idx="111">
                  <c:v>84.8879413057535</c:v>
                </c:pt>
                <c:pt idx="112">
                  <c:v>84.903124847353268</c:v>
                </c:pt>
                <c:pt idx="113">
                  <c:v>84.908631007878839</c:v>
                </c:pt>
                <c:pt idx="114">
                  <c:v>84.904329572766073</c:v>
                </c:pt>
                <c:pt idx="115">
                  <c:v>84.890086102765039</c:v>
                </c:pt>
                <c:pt idx="116">
                  <c:v>84.865759723418606</c:v>
                </c:pt>
                <c:pt idx="117">
                  <c:v>84.831201089976901</c:v>
                </c:pt>
                <c:pt idx="118">
                  <c:v>84.786250507563366</c:v>
                </c:pt>
                <c:pt idx="119">
                  <c:v>84.730736186875575</c:v>
                </c:pt>
                <c:pt idx="120">
                  <c:v>84.664472616391436</c:v>
                </c:pt>
                <c:pt idx="121">
                  <c:v>84.587259032871984</c:v>
                </c:pt>
                <c:pt idx="122">
                  <c:v>84.498877972839992</c:v>
                </c:pt>
                <c:pt idx="123">
                  <c:v>84.399093888633047</c:v>
                </c:pt>
                <c:pt idx="124">
                  <c:v>84.287651813515694</c:v>
                </c:pt>
                <c:pt idx="125">
                  <c:v>84.164276061192112</c:v>
                </c:pt>
                <c:pt idx="126">
                  <c:v>84.028668945830546</c:v>
                </c:pt>
                <c:pt idx="127">
                  <c:v>83.88050950940935</c:v>
                </c:pt>
                <c:pt idx="128">
                  <c:v>83.719452243787799</c:v>
                </c:pt>
                <c:pt idx="129">
                  <c:v>83.545125795400779</c:v>
                </c:pt>
                <c:pt idx="130">
                  <c:v>83.357131640862804</c:v>
                </c:pt>
                <c:pt idx="131">
                  <c:v>83.155042722045465</c:v>
                </c:pt>
                <c:pt idx="132">
                  <c:v>82.938402029365406</c:v>
                </c:pt>
                <c:pt idx="133">
                  <c:v>82.706721122084772</c:v>
                </c:pt>
                <c:pt idx="134">
                  <c:v>82.45947857439694</c:v>
                </c:pt>
                <c:pt idx="135">
                  <c:v>82.196118335943183</c:v>
                </c:pt>
                <c:pt idx="136">
                  <c:v>81.916047995201936</c:v>
                </c:pt>
                <c:pt idx="137">
                  <c:v>81.618636933917173</c:v>
                </c:pt>
                <c:pt idx="138">
                  <c:v>81.303214360408845</c:v>
                </c:pt>
                <c:pt idx="139">
                  <c:v>80.9690672092607</c:v>
                </c:pt>
                <c:pt idx="140">
                  <c:v>80.615437894538971</c:v>
                </c:pt>
                <c:pt idx="141">
                  <c:v>80.241521903408781</c:v>
                </c:pt>
                <c:pt idx="142">
                  <c:v>79.846465216833636</c:v>
                </c:pt>
                <c:pt idx="143">
                  <c:v>79.429361544048774</c:v>
                </c:pt>
                <c:pt idx="144">
                  <c:v>78.989249357786605</c:v>
                </c:pt>
                <c:pt idx="145">
                  <c:v>78.525108717926102</c:v>
                </c:pt>
                <c:pt idx="146">
                  <c:v>78.035857872513418</c:v>
                </c:pt>
                <c:pt idx="147">
                  <c:v>77.520349627156619</c:v>
                </c:pt>
                <c:pt idx="148">
                  <c:v>76.977367476914495</c:v>
                </c:pt>
                <c:pt idx="149">
                  <c:v>76.405621499320333</c:v>
                </c:pt>
                <c:pt idx="150">
                  <c:v>75.803744013542911</c:v>
                </c:pt>
                <c:pt idx="151">
                  <c:v>75.170285019436477</c:v>
                </c:pt>
                <c:pt idx="152">
                  <c:v>74.503707442067665</c:v>
                </c:pt>
                <c:pt idx="153">
                  <c:v>73.802382223057919</c:v>
                </c:pt>
                <c:pt idx="154">
                  <c:v>73.064583320831574</c:v>
                </c:pt>
                <c:pt idx="155">
                  <c:v>72.288482708845507</c:v>
                </c:pt>
                <c:pt idx="156">
                  <c:v>71.472145495674695</c:v>
                </c:pt>
                <c:pt idx="157">
                  <c:v>70.613525335234598</c:v>
                </c:pt>
                <c:pt idx="158">
                  <c:v>69.710460351573744</c:v>
                </c:pt>
                <c:pt idx="159">
                  <c:v>68.760669872978511</c:v>
                </c:pt>
                <c:pt idx="160">
                  <c:v>67.76175235724574</c:v>
                </c:pt>
                <c:pt idx="161">
                  <c:v>66.711184996662894</c:v>
                </c:pt>
                <c:pt idx="162">
                  <c:v>65.606325620167823</c:v>
                </c:pt>
                <c:pt idx="163">
                  <c:v>64.444417663516901</c:v>
                </c:pt>
                <c:pt idx="164">
                  <c:v>63.222599157231237</c:v>
                </c:pt>
                <c:pt idx="165">
                  <c:v>61.937916885807617</c:v>
                </c:pt>
                <c:pt idx="166">
                  <c:v>60.587347096217698</c:v>
                </c:pt>
                <c:pt idx="167">
                  <c:v>59.167824370224238</c:v>
                </c:pt>
                <c:pt idx="168">
                  <c:v>57.676280507495775</c:v>
                </c:pt>
                <c:pt idx="169">
                  <c:v>56.109695469118165</c:v>
                </c:pt>
                <c:pt idx="170">
                  <c:v>54.465162565062123</c:v>
                </c:pt>
                <c:pt idx="171">
                  <c:v>52.739970079861052</c:v>
                </c:pt>
                <c:pt idx="172">
                  <c:v>50.931701345603479</c:v>
                </c:pt>
                <c:pt idx="173">
                  <c:v>49.038354800192884</c:v>
                </c:pt>
                <c:pt idx="174">
                  <c:v>47.058484708555682</c:v>
                </c:pt>
                <c:pt idx="175">
                  <c:v>44.991361870804447</c:v>
                </c:pt>
                <c:pt idx="176">
                  <c:v>42.837151710114348</c:v>
                </c:pt>
                <c:pt idx="177">
                  <c:v>40.597104593488822</c:v>
                </c:pt>
                <c:pt idx="178">
                  <c:v>38.273750157089992</c:v>
                </c:pt>
                <c:pt idx="179">
                  <c:v>35.871083997044906</c:v>
                </c:pt>
                <c:pt idx="180">
                  <c:v>33.394731745952747</c:v>
                </c:pt>
                <c:pt idx="181">
                  <c:v>30.852072881811743</c:v>
                </c:pt>
                <c:pt idx="182">
                  <c:v>28.252305359661467</c:v>
                </c:pt>
                <c:pt idx="183">
                  <c:v>25.606433097502688</c:v>
                </c:pt>
                <c:pt idx="184">
                  <c:v>22.927162097377764</c:v>
                </c:pt>
                <c:pt idx="185">
                  <c:v>20.228697733588252</c:v>
                </c:pt>
                <c:pt idx="186">
                  <c:v>17.526445054051571</c:v>
                </c:pt>
                <c:pt idx="187">
                  <c:v>14.836624660987622</c:v>
                </c:pt>
                <c:pt idx="188">
                  <c:v>12.17582712054821</c:v>
                </c:pt>
                <c:pt idx="189">
                  <c:v>9.560536933683812</c:v>
                </c:pt>
                <c:pt idx="190">
                  <c:v>7.0066612114230509</c:v>
                </c:pt>
                <c:pt idx="191">
                  <c:v>4.5290974477560288</c:v>
                </c:pt>
                <c:pt idx="192">
                  <c:v>2.1413693406933803</c:v>
                </c:pt>
                <c:pt idx="193">
                  <c:v>-0.14464935042986279</c:v>
                </c:pt>
                <c:pt idx="194">
                  <c:v>-2.3189135867460311</c:v>
                </c:pt>
                <c:pt idx="195">
                  <c:v>-4.373289563410327</c:v>
                </c:pt>
                <c:pt idx="196">
                  <c:v>-6.3015506272257724</c:v>
                </c:pt>
                <c:pt idx="197">
                  <c:v>-8.0993020740549255</c:v>
                </c:pt>
                <c:pt idx="198">
                  <c:v>-9.763853102403818</c:v>
                </c:pt>
                <c:pt idx="199">
                  <c:v>-11.29405434675799</c:v>
                </c:pt>
                <c:pt idx="200">
                  <c:v>-12.690117597577657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8D-42A8-B477-0B25B7E44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5076240"/>
        <c:axId val="935074600"/>
      </c:scatterChart>
      <c:valAx>
        <c:axId val="312296344"/>
        <c:scaling>
          <c:logBase val="10"/>
          <c:orientation val="minMax"/>
          <c:max val="1000000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rgbClr val="000000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2313208"/>
        <c:crosses val="autoZero"/>
        <c:crossBetween val="midCat"/>
      </c:valAx>
      <c:valAx>
        <c:axId val="312313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Magnitude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2296344"/>
        <c:crosses val="autoZero"/>
        <c:crossBetween val="midCat"/>
      </c:valAx>
      <c:valAx>
        <c:axId val="935074600"/>
        <c:scaling>
          <c:orientation val="minMax"/>
          <c:min val="-9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Phase (Deg)</a:t>
                </a:r>
              </a:p>
            </c:rich>
          </c:tx>
          <c:layout>
            <c:manualLayout>
              <c:xMode val="edge"/>
              <c:yMode val="edge"/>
              <c:x val="0.95153698751658267"/>
              <c:y val="0.423922406196388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35076240"/>
        <c:crosses val="max"/>
        <c:crossBetween val="midCat"/>
      </c:valAx>
      <c:valAx>
        <c:axId val="935076240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50746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63850522066257"/>
          <c:y val="6.766198365132558E-3"/>
          <c:w val="0.16838683911216992"/>
          <c:h val="0.10842079760363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0"/>
    <c:dispBlanksAs val="gap"/>
    <c:showDLblsOverMax val="0"/>
  </c:chart>
  <c:spPr>
    <a:solidFill>
      <a:srgbClr val="FFFFFF"/>
    </a:solidFill>
    <a:ln w="635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220373</xdr:colOff>
      <xdr:row>6</xdr:row>
      <xdr:rowOff>154214</xdr:rowOff>
    </xdr:from>
    <xdr:to>
      <xdr:col>19</xdr:col>
      <xdr:colOff>1237342</xdr:colOff>
      <xdr:row>23</xdr:row>
      <xdr:rowOff>67492</xdr:rowOff>
    </xdr:to>
    <xdr:graphicFrame macro="">
      <xdr:nvGraphicFramePr>
        <xdr:cNvPr id="3" name="Chart 22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2468517</xdr:colOff>
      <xdr:row>23</xdr:row>
      <xdr:rowOff>182814</xdr:rowOff>
    </xdr:from>
    <xdr:to>
      <xdr:col>7</xdr:col>
      <xdr:colOff>174776</xdr:colOff>
      <xdr:row>48</xdr:row>
      <xdr:rowOff>17738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8695BC1-D874-4A84-862E-73034766E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146" y="7617757"/>
          <a:ext cx="5551593" cy="425833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0.49508</cdr:x>
      <cdr:y>0.5</cdr:y>
    </cdr:from>
    <cdr:to>
      <cdr:x>0.52507</cdr:x>
      <cdr:y>0.55321</cdr:y>
    </cdr:to>
    <cdr:sp macro="" textlink="">
      <cdr:nvSpPr>
        <cdr:cNvPr id="1843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9002" y="1698625"/>
          <a:ext cx="169950" cy="180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8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220373</xdr:colOff>
      <xdr:row>6</xdr:row>
      <xdr:rowOff>128814</xdr:rowOff>
    </xdr:from>
    <xdr:to>
      <xdr:col>19</xdr:col>
      <xdr:colOff>1237342</xdr:colOff>
      <xdr:row>15</xdr:row>
      <xdr:rowOff>171450</xdr:rowOff>
    </xdr:to>
    <xdr:graphicFrame macro="">
      <xdr:nvGraphicFramePr>
        <xdr:cNvPr id="2" name="Chart 226">
          <a:extLst>
            <a:ext uri="{FF2B5EF4-FFF2-40B4-BE49-F238E27FC236}">
              <a16:creationId xmlns:a16="http://schemas.microsoft.com/office/drawing/2014/main" id="{87883594-1A99-495B-9098-95CAD79DB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1508879</xdr:colOff>
      <xdr:row>23</xdr:row>
      <xdr:rowOff>151553</xdr:rowOff>
    </xdr:from>
    <xdr:to>
      <xdr:col>7</xdr:col>
      <xdr:colOff>1178679</xdr:colOff>
      <xdr:row>51</xdr:row>
      <xdr:rowOff>171492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D701B35-5A57-4E29-BA5D-778F24868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3679" y="10235353"/>
          <a:ext cx="6934200" cy="5053584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0.49508</cdr:x>
      <cdr:y>0.5</cdr:y>
    </cdr:from>
    <cdr:to>
      <cdr:x>0.52507</cdr:x>
      <cdr:y>0.55321</cdr:y>
    </cdr:to>
    <cdr:sp macro="" textlink="">
      <cdr:nvSpPr>
        <cdr:cNvPr id="1843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9002" y="1698625"/>
          <a:ext cx="169950" cy="180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8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318"/>
  <sheetViews>
    <sheetView showGridLines="0" tabSelected="1" topLeftCell="A13" zoomScale="70" zoomScaleNormal="70" workbookViewId="0">
      <selection activeCell="J24" sqref="J24"/>
    </sheetView>
  </sheetViews>
  <sheetFormatPr defaultColWidth="8.77734375" defaultRowHeight="13.8" x14ac:dyDescent="0.3"/>
  <cols>
    <col min="1" max="1" width="9" style="2" customWidth="1"/>
    <col min="2" max="2" width="27.21875" style="2" bestFit="1" customWidth="1"/>
    <col min="3" max="3" width="29.77734375" style="2" customWidth="1"/>
    <col min="4" max="4" width="30.21875" style="2" customWidth="1"/>
    <col min="5" max="5" width="41.77734375" style="2" customWidth="1"/>
    <col min="6" max="6" width="39.21875" style="2" customWidth="1"/>
    <col min="7" max="7" width="33.21875" style="2" customWidth="1"/>
    <col min="8" max="9" width="33.77734375" style="2" customWidth="1"/>
    <col min="10" max="10" width="23.44140625" style="2" customWidth="1"/>
    <col min="11" max="11" width="12.77734375" style="2" customWidth="1"/>
    <col min="12" max="12" width="21.77734375" style="2" customWidth="1"/>
    <col min="13" max="13" width="27.21875" style="2" customWidth="1"/>
    <col min="14" max="14" width="23.77734375" style="2" customWidth="1"/>
    <col min="15" max="15" width="22.5546875" style="2" customWidth="1"/>
    <col min="16" max="16" width="20.21875" style="2" customWidth="1"/>
    <col min="17" max="17" width="17.77734375" style="2" customWidth="1"/>
    <col min="18" max="18" width="22.77734375" style="2" customWidth="1"/>
    <col min="19" max="19" width="8.44140625" style="2" customWidth="1"/>
    <col min="20" max="20" width="20.44140625" style="2" customWidth="1"/>
    <col min="21" max="21" width="33.77734375" style="2" customWidth="1"/>
    <col min="22" max="22" width="33.21875" style="2" customWidth="1"/>
    <col min="23" max="23" width="12" style="2" customWidth="1"/>
    <col min="24" max="24" width="8.77734375" style="2"/>
    <col min="25" max="25" width="38.77734375" style="2" customWidth="1"/>
    <col min="26" max="26" width="26.77734375" style="2" customWidth="1"/>
    <col min="27" max="28" width="18.77734375" style="2" customWidth="1"/>
    <col min="29" max="29" width="54.77734375" style="2" customWidth="1"/>
    <col min="30" max="30" width="42.44140625" style="2" customWidth="1"/>
    <col min="31" max="31" width="24.77734375" style="2" customWidth="1"/>
    <col min="32" max="32" width="42.77734375" style="2" customWidth="1"/>
    <col min="33" max="33" width="21.5546875" style="2" customWidth="1"/>
    <col min="34" max="34" width="14.77734375" style="2" customWidth="1"/>
    <col min="35" max="35" width="15.5546875" style="2" customWidth="1"/>
    <col min="36" max="37" width="8.77734375" style="2"/>
    <col min="38" max="38" width="16.21875" style="2" customWidth="1"/>
    <col min="39" max="39" width="16.77734375" style="2" customWidth="1"/>
    <col min="40" max="40" width="12.21875" style="2" customWidth="1"/>
    <col min="41" max="41" width="13.21875" style="2" customWidth="1"/>
    <col min="42" max="42" width="14.21875" style="2" customWidth="1"/>
    <col min="43" max="43" width="18.77734375" style="2" customWidth="1"/>
    <col min="44" max="44" width="26.21875" style="2" customWidth="1"/>
    <col min="45" max="45" width="16.5546875" style="2" customWidth="1"/>
    <col min="46" max="46" width="11.21875" style="2" customWidth="1"/>
    <col min="47" max="47" width="13.44140625" style="2" customWidth="1"/>
    <col min="48" max="48" width="13.77734375" style="2" customWidth="1"/>
    <col min="49" max="49" width="14.21875" style="2" customWidth="1"/>
    <col min="50" max="50" width="8.77734375" style="2"/>
    <col min="51" max="51" width="24.44140625" style="2" customWidth="1"/>
    <col min="52" max="54" width="8.77734375" style="2"/>
    <col min="55" max="55" width="21.77734375" style="2" customWidth="1"/>
    <col min="56" max="16384" width="8.77734375" style="2"/>
  </cols>
  <sheetData>
    <row r="1" spans="1:21" ht="20.55" customHeight="1" x14ac:dyDescent="0.3">
      <c r="A1" s="72" t="s">
        <v>124</v>
      </c>
      <c r="B1" s="72"/>
      <c r="C1" s="72"/>
      <c r="D1" s="72"/>
      <c r="E1" s="72"/>
      <c r="F1" s="13" t="s">
        <v>62</v>
      </c>
    </row>
    <row r="2" spans="1:21" ht="13.95" customHeight="1" x14ac:dyDescent="0.3">
      <c r="A2" s="72"/>
      <c r="B2" s="72"/>
      <c r="C2" s="72"/>
      <c r="D2" s="72"/>
      <c r="E2" s="72"/>
    </row>
    <row r="3" spans="1:21" x14ac:dyDescent="0.3">
      <c r="A3" s="1"/>
      <c r="B3" s="1"/>
      <c r="E3" s="3"/>
    </row>
    <row r="4" spans="1:21" ht="14.4" x14ac:dyDescent="0.3">
      <c r="A4" s="1"/>
      <c r="B4" s="1"/>
      <c r="E4" s="3"/>
      <c r="I4" s="73" t="s">
        <v>107</v>
      </c>
      <c r="J4" s="73"/>
    </row>
    <row r="5" spans="1:21" ht="31.2" customHeight="1" x14ac:dyDescent="0.3">
      <c r="A5" s="1"/>
      <c r="B5" s="1"/>
      <c r="C5" s="64" t="s">
        <v>59</v>
      </c>
      <c r="D5" s="65"/>
      <c r="E5" s="3"/>
      <c r="F5" s="59" t="s">
        <v>61</v>
      </c>
      <c r="G5" s="61"/>
      <c r="I5" s="59" t="s">
        <v>63</v>
      </c>
      <c r="J5" s="61"/>
      <c r="K5" s="57"/>
      <c r="L5" s="58"/>
      <c r="M5" s="59" t="s">
        <v>77</v>
      </c>
      <c r="N5" s="60"/>
      <c r="O5" s="60"/>
      <c r="P5" s="60"/>
      <c r="Q5" s="60"/>
      <c r="R5" s="60"/>
      <c r="S5" s="60"/>
      <c r="T5" s="61"/>
      <c r="U5" s="12"/>
    </row>
    <row r="6" spans="1:21" ht="15" customHeight="1" x14ac:dyDescent="0.3">
      <c r="A6" s="1"/>
      <c r="B6" s="1"/>
      <c r="C6" s="15" t="s">
        <v>0</v>
      </c>
      <c r="D6" s="16">
        <v>350</v>
      </c>
      <c r="E6" s="3"/>
      <c r="F6" s="15" t="s">
        <v>106</v>
      </c>
      <c r="G6" s="26">
        <f>L_req</f>
        <v>8.6603174603174615</v>
      </c>
      <c r="I6" s="15" t="s">
        <v>105</v>
      </c>
      <c r="J6" s="16">
        <v>7.6</v>
      </c>
      <c r="K6" s="57"/>
      <c r="L6" s="58"/>
      <c r="M6" s="15" t="s">
        <v>78</v>
      </c>
      <c r="N6" s="16">
        <v>100</v>
      </c>
      <c r="O6" s="7"/>
      <c r="P6" s="7"/>
      <c r="Q6" s="7"/>
      <c r="R6" s="7"/>
      <c r="S6" s="7"/>
      <c r="T6" s="8"/>
      <c r="U6" s="19"/>
    </row>
    <row r="7" spans="1:21" x14ac:dyDescent="0.3">
      <c r="A7" s="1"/>
      <c r="B7" s="1"/>
      <c r="C7" s="15" t="s">
        <v>1</v>
      </c>
      <c r="D7" s="16">
        <v>13.5</v>
      </c>
      <c r="E7" s="3"/>
      <c r="F7" s="17" t="s">
        <v>92</v>
      </c>
      <c r="G7" s="26">
        <f>RSET_cal</f>
        <v>150</v>
      </c>
      <c r="I7" s="15" t="s">
        <v>64</v>
      </c>
      <c r="J7" s="16">
        <v>150</v>
      </c>
      <c r="K7" s="57"/>
      <c r="L7" s="58"/>
      <c r="M7" s="15" t="s">
        <v>79</v>
      </c>
      <c r="N7" s="16">
        <v>1000000</v>
      </c>
      <c r="O7" s="19"/>
      <c r="P7" s="19"/>
      <c r="Q7" s="19"/>
      <c r="R7" s="19"/>
      <c r="S7" s="19"/>
      <c r="T7" s="9"/>
      <c r="U7" s="19"/>
    </row>
    <row r="8" spans="1:21" x14ac:dyDescent="0.3">
      <c r="A8" s="1"/>
      <c r="B8" s="1"/>
      <c r="C8" s="15" t="s">
        <v>2</v>
      </c>
      <c r="D8" s="16">
        <v>4.2</v>
      </c>
      <c r="E8" s="3"/>
      <c r="F8" s="15" t="s">
        <v>104</v>
      </c>
      <c r="G8" s="26">
        <f>Cin_min</f>
        <v>53.571428571428569</v>
      </c>
      <c r="I8" s="15" t="s">
        <v>108</v>
      </c>
      <c r="J8" s="18">
        <v>100</v>
      </c>
      <c r="K8" s="57"/>
      <c r="L8" s="58"/>
      <c r="M8" s="4"/>
      <c r="N8" s="19"/>
      <c r="O8" s="19"/>
      <c r="P8" s="19"/>
      <c r="Q8" s="19"/>
      <c r="R8" s="19"/>
      <c r="S8" s="19"/>
      <c r="T8" s="9"/>
      <c r="U8" s="19"/>
    </row>
    <row r="9" spans="1:21" x14ac:dyDescent="0.3">
      <c r="A9" s="1"/>
      <c r="B9" s="1"/>
      <c r="C9" s="15" t="s">
        <v>19</v>
      </c>
      <c r="D9" s="16">
        <v>2</v>
      </c>
      <c r="E9" s="3"/>
      <c r="F9" s="15" t="s">
        <v>111</v>
      </c>
      <c r="G9" s="26">
        <f>C_min</f>
        <v>101.05075751866372</v>
      </c>
      <c r="I9" s="15" t="s">
        <v>110</v>
      </c>
      <c r="J9" s="16">
        <v>100</v>
      </c>
      <c r="K9" s="57"/>
      <c r="L9" s="58"/>
      <c r="M9" s="4"/>
      <c r="N9" s="19"/>
      <c r="O9" s="19"/>
      <c r="P9" s="19"/>
      <c r="Q9" s="19"/>
      <c r="R9" s="19"/>
      <c r="S9" s="19"/>
      <c r="T9" s="9"/>
      <c r="U9" s="19"/>
    </row>
    <row r="10" spans="1:21" ht="63" customHeight="1" x14ac:dyDescent="0.3">
      <c r="A10" s="1"/>
      <c r="B10" s="1"/>
      <c r="C10" s="17" t="s">
        <v>109</v>
      </c>
      <c r="D10" s="16">
        <v>50</v>
      </c>
      <c r="E10" s="3"/>
      <c r="F10" s="74" t="s">
        <v>112</v>
      </c>
      <c r="G10" s="76">
        <v>20</v>
      </c>
      <c r="I10" s="17" t="s">
        <v>117</v>
      </c>
      <c r="J10" s="16">
        <v>20</v>
      </c>
      <c r="K10" s="57"/>
      <c r="L10" s="58"/>
      <c r="M10" s="15" t="s">
        <v>80</v>
      </c>
      <c r="N10" s="15">
        <f>fc</f>
        <v>34.67368504525318</v>
      </c>
      <c r="O10" s="19"/>
      <c r="P10" s="19"/>
      <c r="Q10" s="19"/>
      <c r="R10" s="19"/>
      <c r="S10" s="19"/>
      <c r="T10" s="9"/>
      <c r="U10" s="19"/>
    </row>
    <row r="11" spans="1:21" ht="42" customHeight="1" x14ac:dyDescent="0.3">
      <c r="A11" s="1"/>
      <c r="B11" s="1"/>
      <c r="C11" s="17" t="s">
        <v>52</v>
      </c>
      <c r="D11" s="16">
        <v>5</v>
      </c>
      <c r="E11" s="3"/>
      <c r="F11" s="75"/>
      <c r="G11" s="77"/>
      <c r="I11" s="17" t="s">
        <v>116</v>
      </c>
      <c r="J11" s="15">
        <f>Rfb_upper</f>
        <v>85</v>
      </c>
      <c r="K11" s="57"/>
      <c r="L11" s="58"/>
      <c r="M11" s="15" t="s">
        <v>35</v>
      </c>
      <c r="N11" s="15">
        <f>PM</f>
        <v>81.53150636779614</v>
      </c>
      <c r="O11" s="19"/>
      <c r="P11" s="19"/>
      <c r="Q11" s="19"/>
      <c r="R11" s="19"/>
      <c r="S11" s="19"/>
      <c r="T11" s="9"/>
      <c r="U11" s="19"/>
    </row>
    <row r="12" spans="1:21" ht="55.95" customHeight="1" x14ac:dyDescent="0.3">
      <c r="A12" s="1"/>
      <c r="B12" s="1"/>
      <c r="C12" s="17" t="s">
        <v>54</v>
      </c>
      <c r="D12" s="16">
        <v>20</v>
      </c>
      <c r="E12" s="3"/>
      <c r="F12" s="15" t="s">
        <v>74</v>
      </c>
      <c r="G12" s="27">
        <f>Css</f>
        <v>6.25</v>
      </c>
      <c r="I12" s="15" t="s">
        <v>71</v>
      </c>
      <c r="J12" s="15">
        <v>6.2</v>
      </c>
      <c r="K12" s="57"/>
      <c r="L12" s="58"/>
      <c r="M12" s="4"/>
      <c r="N12" s="20"/>
      <c r="O12" s="19"/>
      <c r="P12" s="19"/>
      <c r="Q12" s="19"/>
      <c r="R12" s="19"/>
      <c r="S12" s="19"/>
      <c r="T12" s="9"/>
      <c r="U12" s="19"/>
    </row>
    <row r="13" spans="1:21" ht="75" customHeight="1" x14ac:dyDescent="0.3">
      <c r="A13" s="1"/>
      <c r="B13" s="1"/>
      <c r="C13" s="17" t="s">
        <v>76</v>
      </c>
      <c r="D13" s="16">
        <v>0.1</v>
      </c>
      <c r="E13" s="3"/>
      <c r="F13" s="15" t="s">
        <v>75</v>
      </c>
      <c r="G13" s="27">
        <f>Cdelay</f>
        <v>2.0833333333333335</v>
      </c>
      <c r="I13" s="15" t="s">
        <v>72</v>
      </c>
      <c r="J13" s="15">
        <v>2</v>
      </c>
      <c r="K13" s="57"/>
      <c r="L13" s="58"/>
      <c r="M13" s="4"/>
      <c r="N13" s="19"/>
      <c r="O13" s="19"/>
      <c r="P13" s="19"/>
      <c r="Q13" s="19"/>
      <c r="R13" s="19"/>
      <c r="S13" s="19"/>
      <c r="T13" s="9"/>
      <c r="U13" s="19"/>
    </row>
    <row r="14" spans="1:21" ht="43.95" customHeight="1" x14ac:dyDescent="0.3">
      <c r="A14" s="1"/>
      <c r="B14" s="1"/>
      <c r="C14" s="17" t="s">
        <v>103</v>
      </c>
      <c r="D14" s="16">
        <v>0.04</v>
      </c>
      <c r="E14" s="3"/>
      <c r="I14" s="15" t="s">
        <v>114</v>
      </c>
      <c r="J14" s="16">
        <v>1</v>
      </c>
      <c r="K14" s="57"/>
      <c r="L14" s="58"/>
      <c r="M14" s="4"/>
      <c r="N14" s="19"/>
      <c r="O14" s="19"/>
      <c r="P14" s="19"/>
      <c r="Q14" s="19"/>
      <c r="R14" s="19"/>
      <c r="S14" s="19"/>
      <c r="T14" s="9"/>
      <c r="U14" s="19"/>
    </row>
    <row r="15" spans="1:21" ht="43.95" customHeight="1" x14ac:dyDescent="0.3">
      <c r="A15" s="1"/>
      <c r="B15" s="1"/>
      <c r="C15" s="15" t="s">
        <v>69</v>
      </c>
      <c r="D15" s="18">
        <v>1</v>
      </c>
      <c r="E15" s="3"/>
      <c r="I15" s="17" t="s">
        <v>115</v>
      </c>
      <c r="J15" s="16">
        <v>1E-4</v>
      </c>
      <c r="K15" s="57"/>
      <c r="L15" s="58"/>
      <c r="M15" s="4"/>
      <c r="N15" s="19"/>
      <c r="O15" s="19"/>
      <c r="P15" s="19"/>
      <c r="Q15" s="19"/>
      <c r="R15" s="19"/>
      <c r="S15" s="19"/>
      <c r="T15" s="9"/>
      <c r="U15" s="19"/>
    </row>
    <row r="16" spans="1:21" ht="13.2" customHeight="1" x14ac:dyDescent="0.3">
      <c r="A16" s="1"/>
      <c r="B16" s="1"/>
      <c r="C16" s="15" t="s">
        <v>70</v>
      </c>
      <c r="D16" s="18">
        <v>0.5</v>
      </c>
      <c r="E16" s="3"/>
      <c r="K16" s="57"/>
      <c r="L16" s="58"/>
      <c r="M16" s="4"/>
      <c r="N16" s="19"/>
      <c r="O16" s="19"/>
      <c r="P16" s="19"/>
      <c r="Q16" s="19"/>
      <c r="R16" s="19"/>
      <c r="S16" s="19"/>
      <c r="T16" s="9"/>
      <c r="U16" s="19"/>
    </row>
    <row r="17" spans="1:21" ht="13.2" customHeight="1" x14ac:dyDescent="0.3">
      <c r="A17" s="1"/>
      <c r="B17" s="1"/>
      <c r="E17" s="3"/>
      <c r="K17" s="57"/>
      <c r="L17" s="58"/>
      <c r="M17" s="4"/>
      <c r="N17" s="19"/>
      <c r="O17" s="19"/>
      <c r="P17" s="19"/>
      <c r="Q17" s="19"/>
      <c r="R17" s="19"/>
      <c r="S17" s="19"/>
      <c r="T17" s="9"/>
      <c r="U17" s="19"/>
    </row>
    <row r="18" spans="1:21" ht="13.2" customHeight="1" x14ac:dyDescent="0.3">
      <c r="A18" s="1"/>
      <c r="B18" s="1"/>
      <c r="E18" s="3"/>
      <c r="K18" s="57"/>
      <c r="L18" s="58"/>
      <c r="M18" s="4"/>
      <c r="N18" s="19"/>
      <c r="O18" s="19"/>
      <c r="P18" s="19"/>
      <c r="Q18" s="19"/>
      <c r="R18" s="19"/>
      <c r="S18" s="19"/>
      <c r="T18" s="9"/>
      <c r="U18" s="19"/>
    </row>
    <row r="19" spans="1:21" ht="13.2" customHeight="1" x14ac:dyDescent="0.3">
      <c r="A19" s="1"/>
      <c r="B19" s="1"/>
      <c r="E19" s="78" t="s">
        <v>113</v>
      </c>
      <c r="F19" s="79"/>
      <c r="G19" s="79"/>
      <c r="H19" s="80"/>
      <c r="K19" s="57"/>
      <c r="L19" s="58"/>
      <c r="M19" s="4"/>
      <c r="N19" s="19"/>
      <c r="O19" s="19"/>
      <c r="P19" s="19"/>
      <c r="Q19" s="19"/>
      <c r="R19" s="19"/>
      <c r="S19" s="19"/>
      <c r="T19" s="9"/>
      <c r="U19" s="19"/>
    </row>
    <row r="20" spans="1:21" ht="21" customHeight="1" x14ac:dyDescent="0.3">
      <c r="A20" s="1"/>
      <c r="B20" s="1"/>
      <c r="E20" s="81"/>
      <c r="F20" s="82"/>
      <c r="G20" s="82"/>
      <c r="H20" s="83"/>
      <c r="K20" s="57"/>
      <c r="L20" s="58"/>
      <c r="M20" s="4"/>
      <c r="N20" s="19"/>
      <c r="O20" s="19"/>
      <c r="P20" s="19"/>
      <c r="Q20" s="19"/>
      <c r="R20" s="19"/>
      <c r="S20" s="19"/>
      <c r="T20" s="9"/>
      <c r="U20" s="19"/>
    </row>
    <row r="21" spans="1:21" ht="13.2" customHeight="1" x14ac:dyDescent="0.3">
      <c r="A21" s="1"/>
      <c r="B21" s="1"/>
      <c r="E21" s="23"/>
      <c r="F21" s="7"/>
      <c r="G21" s="7"/>
      <c r="H21" s="8"/>
      <c r="K21" s="57"/>
      <c r="L21" s="58"/>
      <c r="M21" s="4"/>
      <c r="N21" s="19"/>
      <c r="O21" s="19"/>
      <c r="P21" s="19"/>
      <c r="Q21" s="19"/>
      <c r="R21" s="19"/>
      <c r="S21" s="19"/>
      <c r="T21" s="9"/>
      <c r="U21" s="19"/>
    </row>
    <row r="22" spans="1:21" ht="13.2" customHeight="1" x14ac:dyDescent="0.3">
      <c r="A22" s="1"/>
      <c r="B22" s="1"/>
      <c r="E22" s="24"/>
      <c r="F22" s="22"/>
      <c r="G22" s="22"/>
      <c r="H22" s="9"/>
      <c r="K22" s="57"/>
      <c r="L22" s="58"/>
      <c r="M22" s="4"/>
      <c r="N22" s="19"/>
      <c r="O22" s="19"/>
      <c r="P22" s="19"/>
      <c r="Q22" s="19"/>
      <c r="R22" s="19"/>
      <c r="S22" s="19"/>
      <c r="T22" s="9"/>
      <c r="U22" s="19"/>
    </row>
    <row r="23" spans="1:21" ht="13.2" customHeight="1" x14ac:dyDescent="0.3">
      <c r="A23" s="1"/>
      <c r="B23" s="1"/>
      <c r="E23" s="24"/>
      <c r="F23" s="22"/>
      <c r="G23" s="22"/>
      <c r="H23" s="9"/>
      <c r="K23" s="57"/>
      <c r="L23" s="58"/>
      <c r="M23" s="4"/>
      <c r="N23" s="19"/>
      <c r="O23" s="19"/>
      <c r="P23" s="19"/>
      <c r="Q23" s="19"/>
      <c r="R23" s="19"/>
      <c r="S23" s="19"/>
      <c r="T23" s="9"/>
      <c r="U23" s="19"/>
    </row>
    <row r="24" spans="1:21" ht="18.600000000000001" customHeight="1" x14ac:dyDescent="0.3">
      <c r="A24" s="1"/>
      <c r="B24" s="1"/>
      <c r="E24" s="24"/>
      <c r="F24" s="22"/>
      <c r="G24" s="22"/>
      <c r="H24" s="9"/>
      <c r="K24" s="57"/>
      <c r="L24" s="58"/>
      <c r="M24" s="4"/>
      <c r="N24" s="19"/>
      <c r="O24" s="19"/>
      <c r="P24" s="19"/>
      <c r="Q24" s="19"/>
      <c r="R24" s="19"/>
      <c r="S24" s="19"/>
      <c r="T24" s="9"/>
      <c r="U24" s="19"/>
    </row>
    <row r="25" spans="1:21" x14ac:dyDescent="0.3">
      <c r="A25" s="1"/>
      <c r="B25" s="1"/>
      <c r="E25" s="24"/>
      <c r="F25" s="22"/>
      <c r="G25" s="22"/>
      <c r="H25" s="9"/>
      <c r="M25" s="5"/>
      <c r="N25" s="10"/>
      <c r="O25" s="10"/>
      <c r="P25" s="10"/>
      <c r="Q25" s="10"/>
      <c r="R25" s="10"/>
      <c r="S25" s="10"/>
      <c r="T25" s="11"/>
    </row>
    <row r="26" spans="1:21" x14ac:dyDescent="0.3">
      <c r="A26" s="1"/>
      <c r="B26" s="1"/>
      <c r="E26" s="24"/>
      <c r="F26" s="22"/>
      <c r="G26" s="22"/>
      <c r="H26" s="9"/>
    </row>
    <row r="27" spans="1:21" x14ac:dyDescent="0.3">
      <c r="A27" s="1"/>
      <c r="B27" s="1"/>
      <c r="E27" s="24"/>
      <c r="F27" s="22"/>
      <c r="G27" s="22"/>
      <c r="H27" s="9"/>
    </row>
    <row r="28" spans="1:21" x14ac:dyDescent="0.3">
      <c r="A28" s="1"/>
      <c r="B28" s="1"/>
      <c r="E28" s="24"/>
      <c r="F28" s="22"/>
      <c r="G28" s="22"/>
      <c r="H28" s="9"/>
    </row>
    <row r="29" spans="1:21" x14ac:dyDescent="0.3">
      <c r="A29" s="1"/>
      <c r="B29" s="1"/>
      <c r="E29" s="24"/>
      <c r="F29" s="22"/>
      <c r="G29" s="22"/>
      <c r="H29" s="9"/>
    </row>
    <row r="30" spans="1:21" x14ac:dyDescent="0.3">
      <c r="A30" s="1"/>
      <c r="B30" s="1"/>
      <c r="E30" s="24"/>
      <c r="F30" s="22"/>
      <c r="G30" s="22"/>
      <c r="H30" s="9"/>
    </row>
    <row r="31" spans="1:21" x14ac:dyDescent="0.3">
      <c r="A31" s="1"/>
      <c r="B31" s="1"/>
      <c r="E31" s="24"/>
      <c r="F31" s="22"/>
      <c r="G31" s="22"/>
      <c r="H31" s="9"/>
    </row>
    <row r="32" spans="1:21" x14ac:dyDescent="0.3">
      <c r="A32" s="1"/>
      <c r="B32" s="1"/>
      <c r="E32" s="24"/>
      <c r="F32" s="22"/>
      <c r="G32" s="22"/>
      <c r="H32" s="9"/>
    </row>
    <row r="33" spans="1:8" x14ac:dyDescent="0.3">
      <c r="A33" s="1"/>
      <c r="B33" s="1"/>
      <c r="E33" s="24"/>
      <c r="F33" s="22"/>
      <c r="G33" s="22"/>
      <c r="H33" s="9"/>
    </row>
    <row r="34" spans="1:8" x14ac:dyDescent="0.3">
      <c r="A34" s="1"/>
      <c r="B34" s="1"/>
      <c r="E34" s="24"/>
      <c r="F34" s="22"/>
      <c r="G34" s="22"/>
      <c r="H34" s="9"/>
    </row>
    <row r="35" spans="1:8" x14ac:dyDescent="0.3">
      <c r="A35" s="1"/>
      <c r="B35" s="1"/>
      <c r="E35" s="24"/>
      <c r="F35" s="22"/>
      <c r="G35" s="22"/>
      <c r="H35" s="9"/>
    </row>
    <row r="36" spans="1:8" x14ac:dyDescent="0.3">
      <c r="A36" s="1"/>
      <c r="B36" s="1"/>
      <c r="E36" s="24"/>
      <c r="F36" s="22"/>
      <c r="G36" s="22"/>
      <c r="H36" s="9"/>
    </row>
    <row r="37" spans="1:8" x14ac:dyDescent="0.3">
      <c r="A37" s="1"/>
      <c r="B37" s="1"/>
      <c r="E37" s="24"/>
      <c r="F37" s="22"/>
      <c r="G37" s="22"/>
      <c r="H37" s="9"/>
    </row>
    <row r="38" spans="1:8" x14ac:dyDescent="0.3">
      <c r="A38" s="1"/>
      <c r="B38" s="1"/>
      <c r="E38" s="24"/>
      <c r="F38" s="22"/>
      <c r="G38" s="22"/>
      <c r="H38" s="9"/>
    </row>
    <row r="39" spans="1:8" x14ac:dyDescent="0.3">
      <c r="A39" s="1"/>
      <c r="B39" s="1"/>
      <c r="E39" s="24"/>
      <c r="F39" s="22"/>
      <c r="G39" s="22"/>
      <c r="H39" s="9"/>
    </row>
    <row r="40" spans="1:8" x14ac:dyDescent="0.3">
      <c r="A40" s="1"/>
      <c r="B40" s="1"/>
      <c r="E40" s="24"/>
      <c r="F40" s="22"/>
      <c r="G40" s="22"/>
      <c r="H40" s="9"/>
    </row>
    <row r="41" spans="1:8" x14ac:dyDescent="0.3">
      <c r="A41" s="1"/>
      <c r="B41" s="1"/>
      <c r="E41" s="24"/>
      <c r="F41" s="22"/>
      <c r="G41" s="22"/>
      <c r="H41" s="9"/>
    </row>
    <row r="42" spans="1:8" x14ac:dyDescent="0.3">
      <c r="A42" s="1"/>
      <c r="B42" s="1"/>
      <c r="E42" s="24"/>
      <c r="F42" s="22"/>
      <c r="G42" s="22"/>
      <c r="H42" s="9"/>
    </row>
    <row r="43" spans="1:8" x14ac:dyDescent="0.3">
      <c r="A43" s="1"/>
      <c r="B43" s="1"/>
      <c r="E43" s="24"/>
      <c r="F43" s="22"/>
      <c r="G43" s="22"/>
      <c r="H43" s="9"/>
    </row>
    <row r="44" spans="1:8" x14ac:dyDescent="0.3">
      <c r="A44" s="1"/>
      <c r="B44" s="1"/>
      <c r="E44" s="24"/>
      <c r="F44" s="22"/>
      <c r="G44" s="22"/>
      <c r="H44" s="9"/>
    </row>
    <row r="45" spans="1:8" x14ac:dyDescent="0.3">
      <c r="A45" s="1"/>
      <c r="B45" s="1"/>
      <c r="E45" s="24"/>
      <c r="F45" s="22"/>
      <c r="G45" s="22"/>
      <c r="H45" s="9"/>
    </row>
    <row r="46" spans="1:8" x14ac:dyDescent="0.3">
      <c r="A46" s="1"/>
      <c r="B46" s="1"/>
      <c r="E46" s="24"/>
      <c r="F46" s="22"/>
      <c r="G46" s="22"/>
      <c r="H46" s="9"/>
    </row>
    <row r="47" spans="1:8" x14ac:dyDescent="0.3">
      <c r="A47" s="1"/>
      <c r="B47" s="1"/>
      <c r="E47" s="24"/>
      <c r="F47" s="22"/>
      <c r="G47" s="22"/>
      <c r="H47" s="9"/>
    </row>
    <row r="48" spans="1:8" x14ac:dyDescent="0.3">
      <c r="A48" s="1"/>
      <c r="B48" s="1"/>
      <c r="E48" s="24"/>
      <c r="F48" s="22"/>
      <c r="G48" s="22"/>
      <c r="H48" s="9"/>
    </row>
    <row r="49" spans="1:58" x14ac:dyDescent="0.3">
      <c r="A49" s="1"/>
      <c r="B49" s="1"/>
      <c r="E49" s="24"/>
      <c r="F49" s="22"/>
      <c r="G49" s="22"/>
      <c r="H49" s="9"/>
    </row>
    <row r="50" spans="1:58" x14ac:dyDescent="0.3">
      <c r="A50" s="1"/>
      <c r="B50" s="1"/>
      <c r="E50" s="24"/>
      <c r="F50" s="22"/>
      <c r="G50" s="22"/>
      <c r="H50" s="9"/>
    </row>
    <row r="51" spans="1:58" x14ac:dyDescent="0.3">
      <c r="A51" s="1"/>
      <c r="B51" s="1"/>
      <c r="E51" s="24"/>
      <c r="F51" s="22"/>
      <c r="G51" s="22"/>
      <c r="H51" s="9"/>
    </row>
    <row r="52" spans="1:58" x14ac:dyDescent="0.3">
      <c r="A52" s="1"/>
      <c r="B52" s="1"/>
      <c r="E52" s="25"/>
      <c r="F52" s="10"/>
      <c r="G52" s="10"/>
      <c r="H52" s="11"/>
    </row>
    <row r="53" spans="1:58" x14ac:dyDescent="0.3">
      <c r="A53" s="1"/>
      <c r="B53" s="1"/>
      <c r="E53" s="3"/>
    </row>
    <row r="54" spans="1:58" x14ac:dyDescent="0.3">
      <c r="A54" s="1"/>
      <c r="B54" s="1"/>
      <c r="E54" s="3"/>
    </row>
    <row r="55" spans="1:58" s="29" customFormat="1" hidden="1" x14ac:dyDescent="0.3">
      <c r="A55" s="28"/>
      <c r="B55" s="28"/>
      <c r="E55" s="30"/>
    </row>
    <row r="56" spans="1:58" s="29" customFormat="1" hidden="1" x14ac:dyDescent="0.3">
      <c r="A56" s="28"/>
      <c r="B56" s="28"/>
      <c r="E56" s="30"/>
    </row>
    <row r="57" spans="1:58" s="29" customFormat="1" hidden="1" x14ac:dyDescent="0.3">
      <c r="A57" s="28"/>
      <c r="B57" s="28"/>
      <c r="E57" s="30"/>
    </row>
    <row r="58" spans="1:58" s="29" customFormat="1" hidden="1" x14ac:dyDescent="0.3">
      <c r="A58" s="28"/>
      <c r="B58" s="28"/>
      <c r="E58" s="30"/>
    </row>
    <row r="59" spans="1:58" s="29" customFormat="1" ht="13.95" hidden="1" customHeight="1" x14ac:dyDescent="0.3">
      <c r="A59" s="28"/>
      <c r="B59" s="66" t="s">
        <v>81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8"/>
      <c r="AM59" s="31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</row>
    <row r="60" spans="1:58" s="29" customFormat="1" ht="13.95" hidden="1" customHeight="1" x14ac:dyDescent="0.3">
      <c r="B60" s="69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1"/>
      <c r="AM60" s="31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</row>
    <row r="61" spans="1:58" s="29" customFormat="1" hidden="1" x14ac:dyDescent="0.3">
      <c r="B61" s="33"/>
      <c r="C61" s="34"/>
      <c r="D61" s="35"/>
      <c r="E61" s="35"/>
      <c r="F61" s="36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7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</row>
    <row r="62" spans="1:58" s="29" customFormat="1" hidden="1" x14ac:dyDescent="0.3">
      <c r="B62" s="38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39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</row>
    <row r="63" spans="1:58" s="29" customFormat="1" hidden="1" x14ac:dyDescent="0.3">
      <c r="B63" s="38" t="s">
        <v>0</v>
      </c>
      <c r="C63" s="40">
        <f>fsw</f>
        <v>350</v>
      </c>
      <c r="D63" s="55"/>
      <c r="E63" s="55"/>
      <c r="F63" s="55" t="s">
        <v>92</v>
      </c>
      <c r="G63" s="40">
        <f>10000*Vout/Vref/fsw</f>
        <v>150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39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</row>
    <row r="64" spans="1:58" s="29" customFormat="1" hidden="1" x14ac:dyDescent="0.3">
      <c r="B64" s="38" t="s">
        <v>1</v>
      </c>
      <c r="C64" s="40">
        <f>Vin</f>
        <v>13.5</v>
      </c>
      <c r="D64" s="55"/>
      <c r="E64" s="55"/>
      <c r="F64" s="55" t="s">
        <v>64</v>
      </c>
      <c r="G64" s="40">
        <f>RSET</f>
        <v>150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39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</row>
    <row r="65" spans="2:58" s="29" customFormat="1" ht="14.55" hidden="1" customHeight="1" x14ac:dyDescent="0.3">
      <c r="B65" s="38" t="s">
        <v>2</v>
      </c>
      <c r="C65" s="40">
        <f>Vout</f>
        <v>4.2</v>
      </c>
      <c r="D65" s="55"/>
      <c r="E65" s="55"/>
      <c r="F65" s="55" t="s">
        <v>4</v>
      </c>
      <c r="G65" s="55">
        <f>Vout/Vin</f>
        <v>0.31111111111111112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39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</row>
    <row r="66" spans="2:58" s="29" customFormat="1" hidden="1" x14ac:dyDescent="0.3">
      <c r="B66" s="38" t="s">
        <v>19</v>
      </c>
      <c r="C66" s="40">
        <f>Iout</f>
        <v>2</v>
      </c>
      <c r="D66" s="55"/>
      <c r="E66" s="55"/>
      <c r="F66" s="55" t="s">
        <v>93</v>
      </c>
      <c r="G66" s="55">
        <f>(RSET*1000)*(100*0.000000000001)*LN((Vin/(Vin-Vref)))*1000000000</f>
        <v>916.31537969757426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39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</row>
    <row r="67" spans="2:58" s="29" customFormat="1" hidden="1" x14ac:dyDescent="0.3">
      <c r="B67" s="38"/>
      <c r="C67" s="55"/>
      <c r="D67" s="55"/>
      <c r="E67" s="55"/>
      <c r="F67" s="55" t="s">
        <v>25</v>
      </c>
      <c r="G67" s="55">
        <f>Ton/D/1000</f>
        <v>2.9452994347422026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39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</row>
    <row r="68" spans="2:58" s="29" customFormat="1" hidden="1" x14ac:dyDescent="0.3">
      <c r="B68" s="38"/>
      <c r="C68" s="55"/>
      <c r="D68" s="55"/>
      <c r="E68" s="55"/>
      <c r="F68" s="55" t="s">
        <v>5</v>
      </c>
      <c r="G68" s="55">
        <f>T*1000-Ton</f>
        <v>2028.9840550446283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39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</row>
    <row r="69" spans="2:58" s="29" customFormat="1" hidden="1" x14ac:dyDescent="0.3">
      <c r="B69" s="38"/>
      <c r="C69" s="55"/>
      <c r="D69" s="55"/>
      <c r="E69" s="55"/>
      <c r="F69" s="55" t="s">
        <v>18</v>
      </c>
      <c r="G69" s="55">
        <f>Vout/Iout</f>
        <v>2.1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39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</row>
    <row r="70" spans="2:58" s="29" customFormat="1" hidden="1" x14ac:dyDescent="0.3">
      <c r="B70" s="38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39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</row>
    <row r="71" spans="2:58" s="29" customFormat="1" hidden="1" x14ac:dyDescent="0.3">
      <c r="B71" s="38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39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</row>
    <row r="72" spans="2:58" s="29" customFormat="1" hidden="1" x14ac:dyDescent="0.3">
      <c r="B72" s="38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39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</row>
    <row r="73" spans="2:58" s="29" customFormat="1" hidden="1" x14ac:dyDescent="0.3">
      <c r="B73" s="38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39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</row>
    <row r="74" spans="2:58" s="29" customFormat="1" hidden="1" x14ac:dyDescent="0.3">
      <c r="B74" s="38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39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</row>
    <row r="75" spans="2:58" s="29" customFormat="1" ht="31.2" hidden="1" customHeight="1" x14ac:dyDescent="0.3">
      <c r="B75" s="41" t="s">
        <v>7</v>
      </c>
      <c r="C75" s="42">
        <v>0.06</v>
      </c>
      <c r="D75" s="55"/>
      <c r="E75" s="55"/>
      <c r="F75" s="55" t="s">
        <v>50</v>
      </c>
      <c r="G75" s="40">
        <f>1000*(Vout+0.2)*(1-D)/fsw/(I_ripple_max/100)/Iout_Max</f>
        <v>8.6603174603174615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39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</row>
    <row r="76" spans="2:58" s="29" customFormat="1" hidden="1" x14ac:dyDescent="0.3">
      <c r="B76" s="38" t="s">
        <v>11</v>
      </c>
      <c r="C76" s="55">
        <v>0.8</v>
      </c>
      <c r="D76" s="55"/>
      <c r="E76" s="55"/>
      <c r="F76" s="43" t="s">
        <v>67</v>
      </c>
      <c r="G76" s="55">
        <f>Iout_Max*1.5/2</f>
        <v>1.5</v>
      </c>
      <c r="H76" s="55"/>
      <c r="I76" s="55"/>
      <c r="J76" s="55" t="s">
        <v>66</v>
      </c>
      <c r="K76" s="40">
        <f>L</f>
        <v>7.6</v>
      </c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39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</row>
    <row r="77" spans="2:58" s="29" customFormat="1" hidden="1" x14ac:dyDescent="0.3">
      <c r="B77" s="38" t="s">
        <v>3</v>
      </c>
      <c r="C77" s="42">
        <f>Iout</f>
        <v>2</v>
      </c>
      <c r="D77" s="55"/>
      <c r="E77" s="55"/>
      <c r="F77" s="55" t="s">
        <v>68</v>
      </c>
      <c r="G77" s="55">
        <f>Iout_Max*1.5*0.25/(fsw*1000*Vin_ripple_max)*1000000</f>
        <v>53.571428571428569</v>
      </c>
      <c r="H77" s="55"/>
      <c r="I77" s="55"/>
      <c r="J77" s="55"/>
      <c r="K77" s="40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39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</row>
    <row r="78" spans="2:58" s="29" customFormat="1" ht="27.6" hidden="1" x14ac:dyDescent="0.3">
      <c r="B78" s="38" t="s">
        <v>6</v>
      </c>
      <c r="C78" s="40">
        <f>I_ripple_max</f>
        <v>50</v>
      </c>
      <c r="D78" s="55"/>
      <c r="E78" s="55"/>
      <c r="F78" s="55"/>
      <c r="G78" s="55"/>
      <c r="H78" s="55"/>
      <c r="I78" s="55"/>
      <c r="J78" s="44" t="s">
        <v>51</v>
      </c>
      <c r="K78" s="55">
        <f>Vout*Toff/L/1000</f>
        <v>1.1212806619983473</v>
      </c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39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</row>
    <row r="79" spans="2:58" s="29" customFormat="1" hidden="1" x14ac:dyDescent="0.3">
      <c r="B79" s="38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39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</row>
    <row r="80" spans="2:58" s="29" customFormat="1" hidden="1" x14ac:dyDescent="0.3">
      <c r="B80" s="38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39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</row>
    <row r="81" spans="2:58" s="29" customFormat="1" hidden="1" x14ac:dyDescent="0.3">
      <c r="B81" s="38"/>
      <c r="C81" s="55"/>
      <c r="D81" s="55"/>
      <c r="E81" s="55"/>
      <c r="F81" s="55"/>
      <c r="G81" s="55"/>
      <c r="H81" s="55"/>
      <c r="I81" s="55"/>
      <c r="J81" s="55"/>
      <c r="K81" s="40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39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</row>
    <row r="82" spans="2:58" s="29" customFormat="1" hidden="1" x14ac:dyDescent="0.3">
      <c r="B82" s="38"/>
      <c r="C82" s="55"/>
      <c r="D82" s="55"/>
      <c r="E82" s="55"/>
      <c r="F82" s="55"/>
      <c r="G82" s="55"/>
      <c r="H82" s="55"/>
      <c r="I82" s="55"/>
      <c r="J82" s="55"/>
      <c r="K82" s="40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39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</row>
    <row r="83" spans="2:58" s="29" customFormat="1" hidden="1" x14ac:dyDescent="0.3">
      <c r="B83" s="38"/>
      <c r="C83" s="55"/>
      <c r="D83" s="55"/>
      <c r="E83" s="55"/>
      <c r="F83" s="55"/>
      <c r="G83" s="55"/>
      <c r="H83" s="55"/>
      <c r="I83" s="55"/>
      <c r="J83" s="55"/>
      <c r="K83" s="40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39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</row>
    <row r="84" spans="2:58" s="29" customFormat="1" ht="36" hidden="1" customHeight="1" x14ac:dyDescent="0.3">
      <c r="B84" s="41" t="s">
        <v>52</v>
      </c>
      <c r="C84" s="40">
        <f>dV_p</f>
        <v>5</v>
      </c>
      <c r="D84" s="55"/>
      <c r="E84" s="55"/>
      <c r="F84" s="55" t="s">
        <v>40</v>
      </c>
      <c r="G84" s="55">
        <f>(500/fc_to_fsw)*Vref*gm_EA*RCOMP/PI()/fsw/Vout/Rcsa</f>
        <v>101.05075751866372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39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</row>
    <row r="85" spans="2:58" s="29" customFormat="1" hidden="1" x14ac:dyDescent="0.3">
      <c r="B85" s="38" t="s">
        <v>8</v>
      </c>
      <c r="C85" s="55">
        <f>Vout*dV_p/100</f>
        <v>0.21</v>
      </c>
      <c r="D85" s="55"/>
      <c r="E85" s="55"/>
      <c r="F85" s="55" t="s">
        <v>47</v>
      </c>
      <c r="G85" s="55">
        <f>(dI+I_ripple/2)^2*L/2/dV/Vout</f>
        <v>3.975910899161414</v>
      </c>
      <c r="H85" s="55"/>
      <c r="I85" s="55"/>
      <c r="J85" s="44" t="s">
        <v>65</v>
      </c>
      <c r="K85" s="40">
        <f>Co</f>
        <v>100</v>
      </c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39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</row>
    <row r="86" spans="2:58" s="29" customFormat="1" hidden="1" x14ac:dyDescent="0.3">
      <c r="B86" s="38" t="s">
        <v>9</v>
      </c>
      <c r="C86" s="55">
        <f>gm_EA</f>
        <v>14</v>
      </c>
      <c r="D86" s="55"/>
      <c r="E86" s="55"/>
      <c r="F86" s="55" t="s">
        <v>46</v>
      </c>
      <c r="G86" s="55">
        <f>(dI+I_ripple/2)^2*L/2/dV/(Vin-Vout)</f>
        <v>1.7955726641374126</v>
      </c>
      <c r="H86" s="55"/>
      <c r="I86" s="55"/>
      <c r="J86" s="55" t="s">
        <v>20</v>
      </c>
      <c r="K86" s="40">
        <f>C_ESR</f>
        <v>1</v>
      </c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39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</row>
    <row r="87" spans="2:58" s="29" customFormat="1" ht="41.4" hidden="1" x14ac:dyDescent="0.3">
      <c r="B87" s="41" t="s">
        <v>54</v>
      </c>
      <c r="C87" s="40">
        <f>dI_p</f>
        <v>20</v>
      </c>
      <c r="D87" s="55"/>
      <c r="E87" s="55"/>
      <c r="F87" s="55" t="s">
        <v>41</v>
      </c>
      <c r="G87" s="40">
        <f>MAX(G84:G86)</f>
        <v>101.05075751866372</v>
      </c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39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</row>
    <row r="88" spans="2:58" s="29" customFormat="1" hidden="1" x14ac:dyDescent="0.3">
      <c r="B88" s="38" t="s">
        <v>12</v>
      </c>
      <c r="C88" s="55">
        <f>Iout_Max*dI_p/100</f>
        <v>0.4</v>
      </c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39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</row>
    <row r="89" spans="2:58" s="29" customFormat="1" hidden="1" x14ac:dyDescent="0.3">
      <c r="B89" s="38" t="s">
        <v>10</v>
      </c>
      <c r="C89" s="55">
        <f>RCOMP</f>
        <v>0.5</v>
      </c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39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</row>
    <row r="90" spans="2:58" s="29" customFormat="1" ht="43.95" hidden="1" customHeight="1" x14ac:dyDescent="0.3">
      <c r="B90" s="41" t="s">
        <v>60</v>
      </c>
      <c r="C90" s="55">
        <f>fc_to_fsw</f>
        <v>0.1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39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</row>
    <row r="91" spans="2:58" s="29" customFormat="1" hidden="1" x14ac:dyDescent="0.3">
      <c r="B91" s="3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39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</row>
    <row r="92" spans="2:58" s="29" customFormat="1" hidden="1" x14ac:dyDescent="0.3">
      <c r="B92" s="3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39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</row>
    <row r="93" spans="2:58" s="29" customFormat="1" ht="27.6" hidden="1" x14ac:dyDescent="0.3">
      <c r="B93" s="41" t="s">
        <v>69</v>
      </c>
      <c r="C93" s="55">
        <f>t_ss</f>
        <v>1</v>
      </c>
      <c r="D93" s="55"/>
      <c r="E93" s="55"/>
      <c r="F93" s="55" t="s">
        <v>74</v>
      </c>
      <c r="G93" s="55">
        <f>(0.000005*t_ss*0.001)/Vref*1000000000</f>
        <v>6.25</v>
      </c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39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</row>
    <row r="94" spans="2:58" s="29" customFormat="1" hidden="1" x14ac:dyDescent="0.3">
      <c r="B94" s="38" t="s">
        <v>70</v>
      </c>
      <c r="C94" s="55">
        <f>t_delay</f>
        <v>0.5</v>
      </c>
      <c r="D94" s="55"/>
      <c r="E94" s="55"/>
      <c r="F94" s="55" t="s">
        <v>75</v>
      </c>
      <c r="G94" s="55">
        <f>(0.000005*t_delay*0.001)/C95*1000000000</f>
        <v>2.0833333333333335</v>
      </c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39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</row>
    <row r="95" spans="2:58" s="29" customFormat="1" hidden="1" x14ac:dyDescent="0.3">
      <c r="B95" s="38" t="s">
        <v>73</v>
      </c>
      <c r="C95" s="55">
        <v>1.2</v>
      </c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39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</row>
    <row r="96" spans="2:58" s="29" customFormat="1" hidden="1" x14ac:dyDescent="0.3">
      <c r="B96" s="38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39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</row>
    <row r="97" spans="2:58" s="29" customFormat="1" ht="14.4" hidden="1" x14ac:dyDescent="0.3">
      <c r="B97" s="38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4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39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</row>
    <row r="98" spans="2:58" s="29" customFormat="1" hidden="1" x14ac:dyDescent="0.3">
      <c r="B98" s="38" t="s">
        <v>42</v>
      </c>
      <c r="C98" s="40">
        <f>Fstart</f>
        <v>100</v>
      </c>
      <c r="D98" s="55"/>
      <c r="E98" s="55"/>
      <c r="F98" s="55" t="s">
        <v>15</v>
      </c>
      <c r="G98" s="55">
        <f>PI()/(Ton*0.000000001)</f>
        <v>3428505.8651167257</v>
      </c>
      <c r="H98" s="55"/>
      <c r="I98" s="55"/>
      <c r="J98" s="55" t="s">
        <v>22</v>
      </c>
      <c r="K98" s="55">
        <f>1/(C_ESR*10^-3*Co*10^-6)</f>
        <v>10000000</v>
      </c>
      <c r="L98" s="55"/>
      <c r="M98" s="55"/>
      <c r="N98" s="55"/>
      <c r="O98" s="55"/>
      <c r="P98" s="55"/>
      <c r="Q98" s="55"/>
      <c r="R98" s="55" t="s">
        <v>10</v>
      </c>
      <c r="S98" s="40">
        <v>0.5</v>
      </c>
      <c r="T98" s="55"/>
      <c r="U98" s="55"/>
      <c r="V98" s="55" t="s">
        <v>48</v>
      </c>
      <c r="W98" s="40">
        <f>Rfb_lower*(Vout/Vref-1)</f>
        <v>85</v>
      </c>
      <c r="X98" s="55"/>
      <c r="Y98" s="55"/>
      <c r="Z98" s="55" t="s">
        <v>56</v>
      </c>
      <c r="AA98" s="46">
        <f>Cff</f>
        <v>1E-4</v>
      </c>
      <c r="AB98" s="55"/>
      <c r="AC98" s="55"/>
      <c r="AD98" s="55" t="s">
        <v>53</v>
      </c>
      <c r="AE98" s="55">
        <f>((Vref/Vout)*gm_EA*10^-6*RCOMP*10^6*(1/Rcsa))/(2*PI()*Co*10^-6)/1000</f>
        <v>35.367765131532295</v>
      </c>
      <c r="AF98" s="55"/>
      <c r="AG98" s="55" t="s">
        <v>35</v>
      </c>
      <c r="AH98" s="55">
        <f>LOOKUP(0,AI111:AI311,AG111:AG311)-(-180)</f>
        <v>81.53150636779614</v>
      </c>
      <c r="AI98" s="55"/>
      <c r="AJ98" s="55"/>
      <c r="AK98" s="55"/>
      <c r="AL98" s="39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</row>
    <row r="99" spans="2:58" s="29" customFormat="1" hidden="1" x14ac:dyDescent="0.3">
      <c r="B99" s="38" t="s">
        <v>43</v>
      </c>
      <c r="C99" s="40">
        <f>Fstop</f>
        <v>1000000</v>
      </c>
      <c r="D99" s="55"/>
      <c r="E99" s="55"/>
      <c r="F99" s="55" t="s">
        <v>16</v>
      </c>
      <c r="G99" s="55">
        <f>2/PI()</f>
        <v>0.63661977236758138</v>
      </c>
      <c r="H99" s="55"/>
      <c r="I99" s="55"/>
      <c r="J99" s="55" t="s">
        <v>24</v>
      </c>
      <c r="K99" s="55">
        <f>1/(Co*10^-6*(Ro+C_ESR*0.001))</f>
        <v>4759.6382674916713</v>
      </c>
      <c r="L99" s="55"/>
      <c r="M99" s="55"/>
      <c r="N99" s="55"/>
      <c r="O99" s="55"/>
      <c r="P99" s="55"/>
      <c r="Q99" s="55"/>
      <c r="R99" s="55" t="s">
        <v>26</v>
      </c>
      <c r="S99" s="40">
        <v>100</v>
      </c>
      <c r="T99" s="55"/>
      <c r="U99" s="55"/>
      <c r="V99" s="55" t="s">
        <v>49</v>
      </c>
      <c r="W99" s="40">
        <f>Rfb_lower</f>
        <v>20</v>
      </c>
      <c r="X99" s="55"/>
      <c r="Y99" s="55"/>
      <c r="Z99" s="55"/>
      <c r="AA99" s="47"/>
      <c r="AB99" s="55"/>
      <c r="AC99" s="55"/>
      <c r="AD99" s="55" t="s">
        <v>33</v>
      </c>
      <c r="AE99" s="55">
        <f>LOOKUP(0,AI111:AI311,C111:C311)/1000</f>
        <v>34.67368504525318</v>
      </c>
      <c r="AF99" s="55"/>
      <c r="AG99" s="55"/>
      <c r="AH99" s="55"/>
      <c r="AI99" s="55"/>
      <c r="AJ99" s="55"/>
      <c r="AK99" s="55"/>
      <c r="AL99" s="39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</row>
    <row r="100" spans="2:58" s="29" customFormat="1" hidden="1" x14ac:dyDescent="0.3">
      <c r="B100" s="38" t="s">
        <v>44</v>
      </c>
      <c r="C100" s="55">
        <v>200</v>
      </c>
      <c r="D100" s="55"/>
      <c r="E100" s="55"/>
      <c r="F100" s="55"/>
      <c r="G100" s="55"/>
      <c r="H100" s="55"/>
      <c r="I100" s="55"/>
      <c r="L100" s="55"/>
      <c r="M100" s="55"/>
      <c r="N100" s="55"/>
      <c r="O100" s="55"/>
      <c r="P100" s="55"/>
      <c r="Q100" s="55"/>
      <c r="R100" s="55" t="s">
        <v>9</v>
      </c>
      <c r="S100" s="40">
        <v>14</v>
      </c>
      <c r="T100" s="55"/>
      <c r="U100" s="55"/>
      <c r="V100" s="55" t="s">
        <v>31</v>
      </c>
      <c r="W100" s="55">
        <f>W99/(W98+W99)</f>
        <v>0.19047619047619047</v>
      </c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39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</row>
    <row r="101" spans="2:58" s="29" customFormat="1" hidden="1" x14ac:dyDescent="0.3">
      <c r="B101" s="38" t="s">
        <v>13</v>
      </c>
      <c r="C101" s="40">
        <f>LOG(Fstop/Fstart,10)/Fstep</f>
        <v>0.02</v>
      </c>
      <c r="D101" s="55"/>
      <c r="E101" s="55"/>
      <c r="F101" s="55"/>
      <c r="G101" s="55"/>
      <c r="H101" s="55"/>
      <c r="I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39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</row>
    <row r="102" spans="2:58" s="29" customFormat="1" hidden="1" x14ac:dyDescent="0.3">
      <c r="B102" s="38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39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</row>
    <row r="103" spans="2:58" s="29" customFormat="1" hidden="1" x14ac:dyDescent="0.3">
      <c r="B103" s="38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39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</row>
    <row r="104" spans="2:58" s="29" customFormat="1" hidden="1" x14ac:dyDescent="0.3">
      <c r="B104" s="38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39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</row>
    <row r="105" spans="2:58" s="29" customFormat="1" hidden="1" x14ac:dyDescent="0.3">
      <c r="B105" s="38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4"/>
      <c r="O105" s="54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4"/>
      <c r="AC105" s="55"/>
      <c r="AD105" s="55"/>
      <c r="AE105" s="55"/>
      <c r="AF105" s="55"/>
      <c r="AG105" s="55"/>
      <c r="AH105" s="55"/>
      <c r="AI105" s="55"/>
      <c r="AJ105" s="55"/>
      <c r="AK105" s="55"/>
      <c r="AL105" s="39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</row>
    <row r="106" spans="2:58" s="29" customFormat="1" hidden="1" x14ac:dyDescent="0.3">
      <c r="B106" s="38"/>
      <c r="C106" s="55"/>
      <c r="D106" s="55"/>
      <c r="E106" s="62" t="s">
        <v>94</v>
      </c>
      <c r="F106" s="62"/>
      <c r="G106" s="55"/>
      <c r="H106" s="55"/>
      <c r="I106" s="55"/>
      <c r="J106" s="55"/>
      <c r="K106" s="55"/>
      <c r="L106" s="55"/>
      <c r="N106" s="56" t="s">
        <v>100</v>
      </c>
      <c r="O106" s="54"/>
      <c r="P106" s="55"/>
      <c r="Q106" s="55"/>
      <c r="R106" s="55"/>
      <c r="S106" s="55"/>
      <c r="T106" s="55"/>
      <c r="U106" s="62" t="s">
        <v>27</v>
      </c>
      <c r="V106" s="54"/>
      <c r="W106" s="54"/>
      <c r="X106" s="54"/>
      <c r="Y106" s="62" t="s">
        <v>55</v>
      </c>
      <c r="Z106" s="54"/>
      <c r="AA106" s="54"/>
      <c r="AB106" s="55"/>
      <c r="AC106" s="55"/>
      <c r="AD106" s="55"/>
      <c r="AE106" s="55"/>
      <c r="AF106" s="55"/>
      <c r="AG106" s="62" t="s">
        <v>32</v>
      </c>
      <c r="AH106" s="63" t="s">
        <v>45</v>
      </c>
      <c r="AI106" s="63"/>
      <c r="AJ106" s="55"/>
      <c r="AK106" s="55"/>
      <c r="AL106" s="39"/>
      <c r="AM106" s="55"/>
    </row>
    <row r="107" spans="2:58" s="29" customFormat="1" hidden="1" x14ac:dyDescent="0.3">
      <c r="B107" s="38"/>
      <c r="C107" s="55"/>
      <c r="D107" s="55"/>
      <c r="E107" s="62"/>
      <c r="F107" s="62"/>
      <c r="G107" s="55"/>
      <c r="H107" s="55"/>
      <c r="I107" s="55"/>
      <c r="J107" s="55"/>
      <c r="K107" s="55"/>
      <c r="L107" s="55"/>
      <c r="N107" s="56"/>
      <c r="O107" s="55"/>
      <c r="P107" s="55"/>
      <c r="Q107" s="55"/>
      <c r="R107" s="55"/>
      <c r="S107" s="55"/>
      <c r="T107" s="55"/>
      <c r="U107" s="62"/>
      <c r="V107" s="54"/>
      <c r="W107" s="54"/>
      <c r="X107" s="54"/>
      <c r="Y107" s="62"/>
      <c r="Z107" s="54"/>
      <c r="AA107" s="55"/>
      <c r="AB107" s="55"/>
      <c r="AC107" s="55"/>
      <c r="AD107" s="55"/>
      <c r="AE107" s="55"/>
      <c r="AF107" s="55"/>
      <c r="AG107" s="62"/>
      <c r="AH107" s="63"/>
      <c r="AI107" s="63"/>
      <c r="AJ107" s="55"/>
      <c r="AK107" s="55"/>
      <c r="AL107" s="39"/>
      <c r="AM107" s="55"/>
    </row>
    <row r="108" spans="2:58" s="29" customFormat="1" hidden="1" x14ac:dyDescent="0.3">
      <c r="B108" s="38"/>
      <c r="C108" s="55"/>
      <c r="D108" s="55"/>
      <c r="E108" s="55"/>
      <c r="F108" s="54"/>
      <c r="G108" s="54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39"/>
      <c r="AM108" s="55"/>
    </row>
    <row r="109" spans="2:58" s="29" customFormat="1" hidden="1" x14ac:dyDescent="0.3">
      <c r="B109" s="38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39"/>
      <c r="AM109" s="55"/>
    </row>
    <row r="110" spans="2:58" s="29" customFormat="1" hidden="1" x14ac:dyDescent="0.3">
      <c r="B110" s="48" t="s">
        <v>13</v>
      </c>
      <c r="C110" s="54" t="s">
        <v>14</v>
      </c>
      <c r="D110" s="54" t="s">
        <v>17</v>
      </c>
      <c r="E110" s="54" t="s">
        <v>95</v>
      </c>
      <c r="F110" s="54" t="s">
        <v>96</v>
      </c>
      <c r="G110" s="54" t="s">
        <v>97</v>
      </c>
      <c r="H110" s="54" t="s">
        <v>98</v>
      </c>
      <c r="I110" s="54" t="s">
        <v>99</v>
      </c>
      <c r="J110" s="55"/>
      <c r="K110" s="55"/>
      <c r="L110" s="55"/>
      <c r="M110" s="54" t="s">
        <v>21</v>
      </c>
      <c r="N110" s="54" t="s">
        <v>23</v>
      </c>
      <c r="O110" s="54" t="s">
        <v>101</v>
      </c>
      <c r="P110" s="54" t="s">
        <v>102</v>
      </c>
      <c r="Q110" s="55"/>
      <c r="R110" s="55"/>
      <c r="S110" s="55"/>
      <c r="T110" s="54" t="s">
        <v>30</v>
      </c>
      <c r="U110" s="54" t="s">
        <v>28</v>
      </c>
      <c r="V110" s="54" t="s">
        <v>29</v>
      </c>
      <c r="W110" s="54"/>
      <c r="X110" s="54" t="s">
        <v>57</v>
      </c>
      <c r="Y110" s="54" t="s">
        <v>58</v>
      </c>
      <c r="Z110" s="54" t="s">
        <v>28</v>
      </c>
      <c r="AA110" s="54" t="s">
        <v>29</v>
      </c>
      <c r="AB110" s="55"/>
      <c r="AC110" s="55"/>
      <c r="AD110" s="55"/>
      <c r="AE110" s="54" t="s">
        <v>36</v>
      </c>
      <c r="AF110" s="54" t="s">
        <v>37</v>
      </c>
      <c r="AG110" s="54" t="s">
        <v>38</v>
      </c>
      <c r="AH110" s="54" t="s">
        <v>39</v>
      </c>
      <c r="AI110" s="55" t="s">
        <v>34</v>
      </c>
      <c r="AJ110" s="55"/>
      <c r="AK110" s="55"/>
      <c r="AL110" s="39"/>
      <c r="AM110" s="55"/>
    </row>
    <row r="111" spans="2:58" s="29" customFormat="1" hidden="1" x14ac:dyDescent="0.3">
      <c r="B111" s="38">
        <v>0</v>
      </c>
      <c r="C111" s="55">
        <f t="shared" ref="C111:C174" si="0">Fstart*10^(Step*B111)</f>
        <v>100</v>
      </c>
      <c r="D111" s="55" t="str">
        <f>COMPLEX(0,2*PI()*C111,"j")</f>
        <v>628.318530717959j</v>
      </c>
      <c r="E111" s="55">
        <f t="shared" ref="E111:E174" si="1">(IMPRODUCT(D111,D111))/wn^2 + 1</f>
        <v>0.99999996641464495</v>
      </c>
      <c r="F111" s="55" t="str">
        <f t="shared" ref="F111:F174" si="2">IMDIV(D111,wn*Qn)</f>
        <v>0.000287868966522924j</v>
      </c>
      <c r="G111" s="55" t="str">
        <f t="shared" ref="G111:G174" si="3">IMDIV(1/Rcsa, IMSUM(E111,F111))</f>
        <v>16.6666658452802-0.00479781603340009j</v>
      </c>
      <c r="H111" s="55">
        <f>20*LOG(IMABS(G111),10)</f>
        <v>24.436974924152295</v>
      </c>
      <c r="I111" s="55">
        <f>(IMARGUMENT(G111)*(180/PI()))</f>
        <v>-1.6493676932900034E-2</v>
      </c>
      <c r="J111" s="55"/>
      <c r="K111" s="55"/>
      <c r="L111" s="55"/>
      <c r="M111" s="55" t="str">
        <f t="shared" ref="M111:M174" si="4">IMPRODUCT(Ro, IMSUM(1, IMDIV(D111,wesr)))</f>
        <v>2.1+0.000131946891450771j</v>
      </c>
      <c r="N111" s="55" t="str">
        <f t="shared" ref="N111:N174" si="5">IMSUM(1, IMDIV(D111,wz))</f>
        <v>1+0.132009723303843j</v>
      </c>
      <c r="O111" s="55" t="str">
        <f>IMDIV(M111,N111)</f>
        <v>2.06404814488801-0.272342477601025j</v>
      </c>
      <c r="P111" s="55">
        <f>(IMARGUMENT(O111)*(180/PI()))</f>
        <v>-7.5165178880296715</v>
      </c>
      <c r="Q111" s="55"/>
      <c r="R111" s="55"/>
      <c r="S111" s="55"/>
      <c r="T111" s="55" t="str">
        <f t="shared" ref="T111:T174" si="6">IMPRODUCT(gm_EA*10^-6,IMSUM(RCOMP*10^6,IMDIV(1,IMPRODUCT(D111,CCOMP*10^-12))))</f>
        <v>7-222.816920328653j</v>
      </c>
      <c r="U111" s="55">
        <f t="shared" ref="U111:U174" si="7">20*LOG(IMABS(T111),10)</f>
        <v>46.963247547311589</v>
      </c>
      <c r="V111" s="55">
        <f t="shared" ref="V111:V174" si="8">(IMARGUMENT(T111)*(180/PI()))</f>
        <v>-88.200591825838359</v>
      </c>
      <c r="W111" s="55"/>
      <c r="X111" s="55" t="str">
        <f t="shared" ref="X111:X174" si="9">IMDIV(Rfb_upper*1000,IMSUM(IMPRODUCT(D111,Rfb_upper*1000,Cff*0.000000000001),1))</f>
        <v>85000-0.000453960138443725j</v>
      </c>
      <c r="Y111" s="55" t="str">
        <f t="shared" ref="Y111:Y174" si="10">IMDIV(Rfb_lower*1000,IMSUM(X111,Rfb_lower*1000))</f>
        <v>0.19047619047619+8.23510455226712E-10j</v>
      </c>
      <c r="Z111" s="55">
        <f>20*LOG(IMABS(Y111),10)</f>
        <v>-14.403186068119158</v>
      </c>
      <c r="AA111" s="55">
        <f>(IMARGUMENT(Y111)*(180/PI()))</f>
        <v>2.4771428571428628E-7</v>
      </c>
      <c r="AB111" s="55"/>
      <c r="AC111" s="55"/>
      <c r="AD111" s="55"/>
      <c r="AE111" s="55" t="str">
        <f>IMPRODUCT(G111,O111,T111,Y111)</f>
        <v>-147.197180854345-1466.02513160049j</v>
      </c>
      <c r="AF111" s="55">
        <f>20*LOG(IMABS(AE111),10)</f>
        <v>63.36639157774119</v>
      </c>
      <c r="AG111" s="55">
        <f>(IMARGUMENT(AE111)*(180/PI()))</f>
        <v>-95.73360314308664</v>
      </c>
      <c r="AH111" s="55">
        <f t="shared" ref="AH111:AH174" si="11">(IMARGUMENT(IMPRODUCT(-1,AE111))*(180/PI()))</f>
        <v>84.26639685691336</v>
      </c>
      <c r="AI111" s="55">
        <f>0-AF111</f>
        <v>-63.36639157774119</v>
      </c>
      <c r="AJ111" s="55"/>
      <c r="AK111" s="55"/>
      <c r="AL111" s="39"/>
      <c r="AM111" s="55"/>
    </row>
    <row r="112" spans="2:58" s="29" customFormat="1" hidden="1" x14ac:dyDescent="0.3">
      <c r="B112" s="38">
        <v>1</v>
      </c>
      <c r="C112" s="55">
        <f t="shared" si="0"/>
        <v>104.71285480508996</v>
      </c>
      <c r="D112" s="55" t="str">
        <f t="shared" ref="D112:D175" si="12">COMPLEX(0,2*PI()*C112,"j")</f>
        <v>657.930270784171j</v>
      </c>
      <c r="E112" s="55">
        <f t="shared" si="1"/>
        <v>0.99999996317439055</v>
      </c>
      <c r="F112" s="55" t="str">
        <f t="shared" si="2"/>
        <v>0.000301435812944063j</v>
      </c>
      <c r="G112" s="55" t="str">
        <f t="shared" si="3"/>
        <v>16.6666657660343-0.00502393012926083j</v>
      </c>
      <c r="H112" s="55">
        <f t="shared" ref="H112:H175" si="13">20*LOG(IMABS(G112),10)</f>
        <v>24.436974917574904</v>
      </c>
      <c r="I112" s="55">
        <f t="shared" ref="I112:I175" si="14">(IMARGUMENT(G112)*(180/PI()))</f>
        <v>-1.7270999988703423E-2</v>
      </c>
      <c r="J112" s="55"/>
      <c r="K112" s="55"/>
      <c r="L112" s="55"/>
      <c r="M112" s="55" t="str">
        <f t="shared" si="4"/>
        <v>2.1+0.000138165356864676j</v>
      </c>
      <c r="N112" s="55" t="str">
        <f t="shared" si="5"/>
        <v>1+0.138231149891754j</v>
      </c>
      <c r="O112" s="55" t="str">
        <f t="shared" ref="O112:O175" si="15">IMDIV(M112,N112)</f>
        <v>2.06064460901447-0.284707108465449j</v>
      </c>
      <c r="P112" s="55">
        <f t="shared" ref="P112:P175" si="16">(IMARGUMENT(O112)*(180/PI()))</f>
        <v>-7.8664172662748681</v>
      </c>
      <c r="Q112" s="55"/>
      <c r="R112" s="55"/>
      <c r="S112" s="55"/>
      <c r="T112" s="55" t="str">
        <f t="shared" si="6"/>
        <v>7-212.788506953994j</v>
      </c>
      <c r="U112" s="55">
        <f t="shared" si="7"/>
        <v>46.563660655835299</v>
      </c>
      <c r="V112" s="55">
        <f t="shared" si="8"/>
        <v>-88.115848081700705</v>
      </c>
      <c r="W112" s="55"/>
      <c r="X112" s="55" t="str">
        <f t="shared" si="9"/>
        <v>85000-0.000475354620641563j</v>
      </c>
      <c r="Y112" s="55" t="str">
        <f t="shared" si="10"/>
        <v>0.19047619047619+8.62321307286282E-10j</v>
      </c>
      <c r="Z112" s="55">
        <f t="shared" ref="Z112:Z175" si="17">20*LOG(IMABS(Y112),10)</f>
        <v>-14.403186068119158</v>
      </c>
      <c r="AA112" s="55">
        <f t="shared" ref="AA112:AA175" si="18">(IMARGUMENT(Y112)*(180/PI()))</f>
        <v>2.5938870033146622E-7</v>
      </c>
      <c r="AB112" s="55"/>
      <c r="AC112" s="55"/>
      <c r="AD112" s="55"/>
      <c r="AE112" s="55" t="str">
        <f t="shared" ref="AE112:AE175" si="19">IMPRODUCT(G112,O112,T112,Y112)</f>
        <v>-146.954471576459-1398.28730870204j</v>
      </c>
      <c r="AF112" s="55">
        <f t="shared" ref="AF112:AF175" si="20">20*LOG(IMABS(AE112),10)</f>
        <v>62.95963394642844</v>
      </c>
      <c r="AG112" s="55">
        <f t="shared" ref="AG112:AG175" si="21">(IMARGUMENT(AE112)*(180/PI()))</f>
        <v>-95.999536088575567</v>
      </c>
      <c r="AH112" s="55">
        <f t="shared" si="11"/>
        <v>84.000463911424433</v>
      </c>
      <c r="AI112" s="55">
        <f t="shared" ref="AI112:AI175" si="22">0-AF112</f>
        <v>-62.95963394642844</v>
      </c>
      <c r="AJ112" s="55"/>
      <c r="AK112" s="55"/>
      <c r="AL112" s="39"/>
      <c r="AM112" s="55"/>
    </row>
    <row r="113" spans="2:39" s="29" customFormat="1" hidden="1" x14ac:dyDescent="0.3">
      <c r="B113" s="38">
        <v>2</v>
      </c>
      <c r="C113" s="55">
        <f t="shared" si="0"/>
        <v>109.64781961431851</v>
      </c>
      <c r="D113" s="55" t="str">
        <f t="shared" si="12"/>
        <v>688.937569164964j</v>
      </c>
      <c r="E113" s="55">
        <f t="shared" si="1"/>
        <v>0.99999995962152211</v>
      </c>
      <c r="F113" s="55" t="str">
        <f t="shared" si="2"/>
        <v>0.000315642045138659j</v>
      </c>
      <c r="G113" s="55" t="str">
        <f t="shared" si="3"/>
        <v>16.6666656791429-0.00526070065302606j</v>
      </c>
      <c r="H113" s="55">
        <f t="shared" si="13"/>
        <v>24.436974910362935</v>
      </c>
      <c r="I113" s="55">
        <f t="shared" si="14"/>
        <v>-1.808495715296524E-2</v>
      </c>
      <c r="J113" s="55"/>
      <c r="K113" s="55"/>
      <c r="L113" s="55"/>
      <c r="M113" s="55" t="str">
        <f t="shared" si="4"/>
        <v>2.1+0.000144676889524642j</v>
      </c>
      <c r="N113" s="55" t="str">
        <f t="shared" si="5"/>
        <v>1+0.144745783281559j</v>
      </c>
      <c r="O113" s="55" t="str">
        <f t="shared" si="15"/>
        <v>2.05692559031551-0.297586628832577j</v>
      </c>
      <c r="P113" s="55">
        <f t="shared" si="16"/>
        <v>-8.2321737820737049</v>
      </c>
      <c r="Q113" s="55"/>
      <c r="R113" s="55"/>
      <c r="S113" s="55"/>
      <c r="T113" s="55" t="str">
        <f t="shared" si="6"/>
        <v>7-203.211446531633j</v>
      </c>
      <c r="U113" s="55">
        <f t="shared" si="7"/>
        <v>46.164113575163377</v>
      </c>
      <c r="V113" s="55">
        <f t="shared" si="8"/>
        <v>-88.027119331984579</v>
      </c>
      <c r="W113" s="55"/>
      <c r="X113" s="55" t="str">
        <f t="shared" si="9"/>
        <v>85000-0.000497757393721686j</v>
      </c>
      <c r="Y113" s="55" t="str">
        <f t="shared" si="10"/>
        <v>0.19047619047619+9.02961258452038E-10j</v>
      </c>
      <c r="Z113" s="55">
        <f t="shared" si="17"/>
        <v>-14.403186068119158</v>
      </c>
      <c r="AA113" s="55">
        <f t="shared" si="18"/>
        <v>2.7161331315889807E-7</v>
      </c>
      <c r="AB113" s="55"/>
      <c r="AC113" s="55"/>
      <c r="AD113" s="55"/>
      <c r="AE113" s="55" t="str">
        <f t="shared" si="19"/>
        <v>-146.689264927722-1333.52178821645j</v>
      </c>
      <c r="AF113" s="55">
        <f t="shared" si="20"/>
        <v>62.552237890291558</v>
      </c>
      <c r="AG113" s="55">
        <f t="shared" si="21"/>
        <v>-96.277377799597943</v>
      </c>
      <c r="AH113" s="55">
        <f t="shared" si="11"/>
        <v>83.722622200402057</v>
      </c>
      <c r="AI113" s="55">
        <f t="shared" si="22"/>
        <v>-62.552237890291558</v>
      </c>
      <c r="AJ113" s="55"/>
      <c r="AK113" s="55"/>
      <c r="AL113" s="39"/>
      <c r="AM113" s="55"/>
    </row>
    <row r="114" spans="2:39" s="29" customFormat="1" hidden="1" x14ac:dyDescent="0.3">
      <c r="B114" s="38">
        <v>3</v>
      </c>
      <c r="C114" s="55">
        <f t="shared" si="0"/>
        <v>114.81536214968828</v>
      </c>
      <c r="D114" s="55" t="str">
        <f t="shared" si="12"/>
        <v>721.406196497425j</v>
      </c>
      <c r="E114" s="55">
        <f t="shared" si="1"/>
        <v>0.99999995572587941</v>
      </c>
      <c r="F114" s="55" t="str">
        <f t="shared" si="2"/>
        <v>0.00033051779642986j</v>
      </c>
      <c r="G114" s="55" t="str">
        <f t="shared" si="3"/>
        <v>16.6666655838684-0.00550862982650333j</v>
      </c>
      <c r="H114" s="55">
        <f t="shared" si="13"/>
        <v>24.436974902455187</v>
      </c>
      <c r="I114" s="55">
        <f t="shared" si="14"/>
        <v>-1.893727493824432E-2</v>
      </c>
      <c r="J114" s="55"/>
      <c r="K114" s="55"/>
      <c r="L114" s="55"/>
      <c r="M114" s="55" t="str">
        <f t="shared" si="4"/>
        <v>2.1+0.000151495301264459j</v>
      </c>
      <c r="N114" s="55" t="str">
        <f t="shared" si="5"/>
        <v>1+0.151567441884109j</v>
      </c>
      <c r="O114" s="55" t="str">
        <f t="shared" si="15"/>
        <v>2.05286317360664-0.310995724460388j</v>
      </c>
      <c r="P114" s="55">
        <f t="shared" si="16"/>
        <v>-8.6144435903184853</v>
      </c>
      <c r="Q114" s="55"/>
      <c r="R114" s="55"/>
      <c r="S114" s="55"/>
      <c r="T114" s="55" t="str">
        <f t="shared" si="6"/>
        <v>7-194.065424832402j</v>
      </c>
      <c r="U114" s="55">
        <f t="shared" si="7"/>
        <v>45.764610137047654</v>
      </c>
      <c r="V114" s="55">
        <f t="shared" si="8"/>
        <v>-87.934219077316655</v>
      </c>
      <c r="W114" s="55"/>
      <c r="X114" s="55" t="str">
        <f t="shared" si="9"/>
        <v>85000-0.000521215976969389j</v>
      </c>
      <c r="Y114" s="55" t="str">
        <f t="shared" si="10"/>
        <v>0.19047619047619+9.45516511509096E-10j</v>
      </c>
      <c r="Z114" s="55">
        <f t="shared" si="17"/>
        <v>-14.403186068119158</v>
      </c>
      <c r="AA114" s="55">
        <f t="shared" si="18"/>
        <v>2.8441405423937133E-7</v>
      </c>
      <c r="AB114" s="55"/>
      <c r="AC114" s="55"/>
      <c r="AD114" s="55"/>
      <c r="AE114" s="55" t="str">
        <f t="shared" si="19"/>
        <v>-146.399570250621-1271.59209469319j</v>
      </c>
      <c r="AF114" s="55">
        <f t="shared" si="20"/>
        <v>62.144144494691247</v>
      </c>
      <c r="AG114" s="55">
        <f t="shared" si="21"/>
        <v>-96.56759965815931</v>
      </c>
      <c r="AH114" s="55">
        <f t="shared" si="11"/>
        <v>83.43240034184069</v>
      </c>
      <c r="AI114" s="55">
        <f t="shared" si="22"/>
        <v>-62.144144494691247</v>
      </c>
      <c r="AJ114" s="55"/>
      <c r="AK114" s="55"/>
      <c r="AL114" s="39"/>
      <c r="AM114" s="55"/>
    </row>
    <row r="115" spans="2:39" s="29" customFormat="1" hidden="1" x14ac:dyDescent="0.3">
      <c r="B115" s="38">
        <v>4</v>
      </c>
      <c r="C115" s="55">
        <f t="shared" si="0"/>
        <v>120.2264434617413</v>
      </c>
      <c r="D115" s="55" t="str">
        <f t="shared" si="12"/>
        <v>755.40502309327j</v>
      </c>
      <c r="E115" s="55">
        <f t="shared" si="1"/>
        <v>0.99999995145439213</v>
      </c>
      <c r="F115" s="55" t="str">
        <f t="shared" si="2"/>
        <v>0.000346094620280582j</v>
      </c>
      <c r="G115" s="55" t="str">
        <f t="shared" si="3"/>
        <v>16.666665479402-0.00576824354046002j</v>
      </c>
      <c r="H115" s="55">
        <f t="shared" si="13"/>
        <v>24.436974893784512</v>
      </c>
      <c r="I115" s="55">
        <f t="shared" si="14"/>
        <v>-1.9829761225161925E-2</v>
      </c>
      <c r="J115" s="55"/>
      <c r="K115" s="55"/>
      <c r="L115" s="55"/>
      <c r="M115" s="55" t="str">
        <f t="shared" si="4"/>
        <v>2.1+0.000158635054849587j</v>
      </c>
      <c r="N115" s="55" t="str">
        <f t="shared" si="5"/>
        <v>1+0.158710595351896j</v>
      </c>
      <c r="O115" s="55" t="str">
        <f t="shared" si="15"/>
        <v>2.04842723472425-0.324948470903275j</v>
      </c>
      <c r="P115" s="55">
        <f t="shared" si="16"/>
        <v>-9.0139009243907537</v>
      </c>
      <c r="Q115" s="55"/>
      <c r="R115" s="55"/>
      <c r="S115" s="55"/>
      <c r="T115" s="55" t="str">
        <f t="shared" si="6"/>
        <v>7-185.331041918044j</v>
      </c>
      <c r="U115" s="55">
        <f t="shared" si="7"/>
        <v>45.365154541078319</v>
      </c>
      <c r="V115" s="55">
        <f t="shared" si="8"/>
        <v>-87.83695222213764</v>
      </c>
      <c r="W115" s="55"/>
      <c r="X115" s="55" t="str">
        <f t="shared" si="9"/>
        <v>85000-0.000545780129184887j</v>
      </c>
      <c r="Y115" s="55" t="str">
        <f t="shared" si="10"/>
        <v>0.19047619047619+9.9007733185467E-10j</v>
      </c>
      <c r="Z115" s="55">
        <f t="shared" si="17"/>
        <v>-14.403186068119158</v>
      </c>
      <c r="AA115" s="55">
        <f t="shared" si="18"/>
        <v>2.978180756609423E-7</v>
      </c>
      <c r="AB115" s="55"/>
      <c r="AC115" s="55"/>
      <c r="AD115" s="55"/>
      <c r="AE115" s="55" t="str">
        <f t="shared" si="19"/>
        <v>-146.083239363302-1212.3678914686j</v>
      </c>
      <c r="AF115" s="55">
        <f t="shared" si="20"/>
        <v>61.735289684606222</v>
      </c>
      <c r="AG115" s="55">
        <f t="shared" si="21"/>
        <v>-96.870682609935443</v>
      </c>
      <c r="AH115" s="55">
        <f t="shared" si="11"/>
        <v>83.129317390064557</v>
      </c>
      <c r="AI115" s="55">
        <f t="shared" si="22"/>
        <v>-61.735289684606222</v>
      </c>
      <c r="AJ115" s="55"/>
      <c r="AK115" s="55"/>
      <c r="AL115" s="39"/>
      <c r="AM115" s="55"/>
    </row>
    <row r="116" spans="2:39" s="29" customFormat="1" hidden="1" x14ac:dyDescent="0.3">
      <c r="B116" s="38">
        <v>5</v>
      </c>
      <c r="C116" s="55">
        <f t="shared" si="0"/>
        <v>125.89254117941672</v>
      </c>
      <c r="D116" s="55" t="str">
        <f t="shared" si="12"/>
        <v>791.006165022012j</v>
      </c>
      <c r="E116" s="55">
        <f t="shared" si="1"/>
        <v>0.99999994677079951</v>
      </c>
      <c r="F116" s="55" t="str">
        <f t="shared" si="2"/>
        <v>0.000362405557222634j</v>
      </c>
      <c r="G116" s="55" t="str">
        <f t="shared" si="3"/>
        <v>16.6666653648569-0.00604009247010341j</v>
      </c>
      <c r="H116" s="55">
        <f t="shared" si="13"/>
        <v>24.436974884277333</v>
      </c>
      <c r="I116" s="55">
        <f t="shared" si="14"/>
        <v>-2.0764309097165111E-2</v>
      </c>
      <c r="J116" s="55"/>
      <c r="K116" s="55"/>
      <c r="L116" s="55"/>
      <c r="M116" s="55" t="str">
        <f t="shared" si="4"/>
        <v>2.1+0.000166111294654623j</v>
      </c>
      <c r="N116" s="55" t="str">
        <f t="shared" si="5"/>
        <v>1+0.166190395271125j</v>
      </c>
      <c r="O116" s="55" t="str">
        <f t="shared" si="15"/>
        <v>2.04358531747122-0.339458140386156j</v>
      </c>
      <c r="P116" s="55">
        <f t="shared" si="16"/>
        <v>-9.431237209549364</v>
      </c>
      <c r="Q116" s="55"/>
      <c r="R116" s="55"/>
      <c r="S116" s="55"/>
      <c r="T116" s="55" t="str">
        <f t="shared" si="6"/>
        <v>7-176.989770991361j</v>
      </c>
      <c r="U116" s="55">
        <f t="shared" si="7"/>
        <v>44.965751389801774</v>
      </c>
      <c r="V116" s="55">
        <f t="shared" si="8"/>
        <v>-87.735114698066994</v>
      </c>
      <c r="W116" s="55"/>
      <c r="X116" s="55" t="str">
        <f t="shared" si="9"/>
        <v>85000-0.000571501954228404j</v>
      </c>
      <c r="Y116" s="55" t="str">
        <f t="shared" si="10"/>
        <v>0.19047619047619+1.03673823896309E-09j</v>
      </c>
      <c r="Z116" s="55">
        <f t="shared" si="17"/>
        <v>-14.403186068119158</v>
      </c>
      <c r="AA116" s="55">
        <f t="shared" si="18"/>
        <v>3.1185380915015568E-7</v>
      </c>
      <c r="AB116" s="55"/>
      <c r="AC116" s="55"/>
      <c r="AD116" s="55"/>
      <c r="AE116" s="55" t="str">
        <f t="shared" si="19"/>
        <v>-145.737957784457-1155.7247201055j</v>
      </c>
      <c r="AF116" s="55">
        <f t="shared" si="20"/>
        <v>61.325603827024054</v>
      </c>
      <c r="AG116" s="55">
        <f t="shared" si="21"/>
        <v>-97.187115904859681</v>
      </c>
      <c r="AH116" s="55">
        <f t="shared" si="11"/>
        <v>82.812884095140319</v>
      </c>
      <c r="AI116" s="55">
        <f t="shared" si="22"/>
        <v>-61.325603827024054</v>
      </c>
      <c r="AJ116" s="55"/>
      <c r="AK116" s="55"/>
      <c r="AL116" s="39"/>
      <c r="AM116" s="55"/>
    </row>
    <row r="117" spans="2:39" s="29" customFormat="1" hidden="1" x14ac:dyDescent="0.3">
      <c r="B117" s="38">
        <v>6</v>
      </c>
      <c r="C117" s="55">
        <f t="shared" si="0"/>
        <v>131.82567385564073</v>
      </c>
      <c r="D117" s="55" t="str">
        <f t="shared" si="12"/>
        <v>828.28513707881j</v>
      </c>
      <c r="E117" s="55">
        <f t="shared" si="1"/>
        <v>0.99999994163534223</v>
      </c>
      <c r="F117" s="55" t="str">
        <f t="shared" si="2"/>
        <v>0.000379485204940114j</v>
      </c>
      <c r="G117" s="55" t="str">
        <f t="shared" si="3"/>
        <v>16.6666652392606-0.00632475324313114j</v>
      </c>
      <c r="H117" s="55">
        <f t="shared" si="13"/>
        <v>24.436974873852858</v>
      </c>
      <c r="I117" s="55">
        <f t="shared" si="14"/>
        <v>-2.1742900856017953E-2</v>
      </c>
      <c r="J117" s="55"/>
      <c r="K117" s="55"/>
      <c r="L117" s="55"/>
      <c r="M117" s="55" t="str">
        <f t="shared" si="4"/>
        <v>2.1+0.00017393987878655j</v>
      </c>
      <c r="N117" s="55" t="str">
        <f t="shared" si="5"/>
        <v>1+0.174022707300258j</v>
      </c>
      <c r="O117" s="55" t="str">
        <f t="shared" si="15"/>
        <v>2.03830251455415-0.35453698200085j</v>
      </c>
      <c r="P117" s="55">
        <f t="shared" si="16"/>
        <v>-9.8671599169848623</v>
      </c>
      <c r="Q117" s="55"/>
      <c r="R117" s="55"/>
      <c r="S117" s="55"/>
      <c r="T117" s="55" t="str">
        <f t="shared" si="6"/>
        <v>7-169.023919098381j</v>
      </c>
      <c r="U117" s="55">
        <f t="shared" si="7"/>
        <v>44.566405727150396</v>
      </c>
      <c r="V117" s="55">
        <f t="shared" si="8"/>
        <v>-87.628493073701307</v>
      </c>
      <c r="W117" s="55"/>
      <c r="X117" s="55" t="str">
        <f t="shared" si="9"/>
        <v>85000-0.00059843601153944j</v>
      </c>
      <c r="Y117" s="55" t="str">
        <f t="shared" si="10"/>
        <v>0.19047619047619+1.08559820687427E-09j</v>
      </c>
      <c r="Z117" s="55">
        <f t="shared" si="17"/>
        <v>-14.403186068119158</v>
      </c>
      <c r="AA117" s="55">
        <f t="shared" si="18"/>
        <v>3.2655102637954576E-7</v>
      </c>
      <c r="AB117" s="55"/>
      <c r="AC117" s="55"/>
      <c r="AD117" s="55"/>
      <c r="AE117" s="55" t="str">
        <f t="shared" si="19"/>
        <v>-145.361236242838-1101.54375408206j</v>
      </c>
      <c r="AF117" s="55">
        <f t="shared" si="20"/>
        <v>60.915011313532787</v>
      </c>
      <c r="AG117" s="55">
        <f t="shared" si="21"/>
        <v>-97.51739556499119</v>
      </c>
      <c r="AH117" s="55">
        <f t="shared" si="11"/>
        <v>82.48260443500881</v>
      </c>
      <c r="AI117" s="55">
        <f t="shared" si="22"/>
        <v>-60.915011313532787</v>
      </c>
      <c r="AJ117" s="55"/>
      <c r="AK117" s="55"/>
      <c r="AL117" s="39"/>
      <c r="AM117" s="55"/>
    </row>
    <row r="118" spans="2:39" s="29" customFormat="1" hidden="1" x14ac:dyDescent="0.3">
      <c r="B118" s="38">
        <v>7</v>
      </c>
      <c r="C118" s="55">
        <f t="shared" si="0"/>
        <v>138.03842646028849</v>
      </c>
      <c r="D118" s="55" t="str">
        <f t="shared" si="12"/>
        <v>867.321012961474j</v>
      </c>
      <c r="E118" s="55">
        <f t="shared" si="1"/>
        <v>0.99999993600442538</v>
      </c>
      <c r="F118" s="55" t="str">
        <f t="shared" si="2"/>
        <v>0.000397369791655739j</v>
      </c>
      <c r="G118" s="55" t="str">
        <f t="shared" si="3"/>
        <v>16.666665101547-0.00662282966282952j</v>
      </c>
      <c r="H118" s="55">
        <f t="shared" si="13"/>
        <v>24.436974862422652</v>
      </c>
      <c r="I118" s="55">
        <f t="shared" si="14"/>
        <v>-2.2767612226536955E-2</v>
      </c>
      <c r="J118" s="55"/>
      <c r="K118" s="55"/>
      <c r="L118" s="55"/>
      <c r="M118" s="55" t="str">
        <f t="shared" si="4"/>
        <v>2.1+0.00018213741272191j</v>
      </c>
      <c r="N118" s="55" t="str">
        <f t="shared" si="5"/>
        <v>1+0.182224144823206j</v>
      </c>
      <c r="O118" s="55" t="str">
        <f t="shared" si="15"/>
        <v>2.03254135542188-0.37019597289683j</v>
      </c>
      <c r="P118" s="55">
        <f t="shared" si="16"/>
        <v>-10.322391123538448</v>
      </c>
      <c r="Q118" s="55"/>
      <c r="R118" s="55"/>
      <c r="S118" s="55"/>
      <c r="T118" s="55" t="str">
        <f t="shared" si="6"/>
        <v>7-161.416589599241j</v>
      </c>
      <c r="U118" s="55">
        <f t="shared" si="7"/>
        <v>44.167123080491365</v>
      </c>
      <c r="V118" s="55">
        <f t="shared" si="8"/>
        <v>-87.516864150818236</v>
      </c>
      <c r="W118" s="55"/>
      <c r="X118" s="55" t="str">
        <f t="shared" si="9"/>
        <v>85000-0.000626639431864665j</v>
      </c>
      <c r="Y118" s="55" t="str">
        <f t="shared" si="10"/>
        <v>0.19047619047619+1.13676087413091E-09j</v>
      </c>
      <c r="Z118" s="55">
        <f t="shared" si="17"/>
        <v>-14.403186068119158</v>
      </c>
      <c r="AA118" s="55">
        <f t="shared" si="18"/>
        <v>3.4194090211734344E-7</v>
      </c>
      <c r="AB118" s="55"/>
      <c r="AC118" s="55"/>
      <c r="AD118" s="55"/>
      <c r="AE118" s="55" t="str">
        <f t="shared" si="19"/>
        <v>-144.950402678936-1049.71156634052j</v>
      </c>
      <c r="AF118" s="55">
        <f t="shared" si="20"/>
        <v>60.503430124448776</v>
      </c>
      <c r="AG118" s="55">
        <f t="shared" si="21"/>
        <v>-97.862022544642329</v>
      </c>
      <c r="AH118" s="55">
        <f t="shared" si="11"/>
        <v>82.137977455357671</v>
      </c>
      <c r="AI118" s="55">
        <f t="shared" si="22"/>
        <v>-60.503430124448776</v>
      </c>
      <c r="AJ118" s="55"/>
      <c r="AK118" s="55"/>
      <c r="AL118" s="39"/>
      <c r="AM118" s="55"/>
    </row>
    <row r="119" spans="2:39" s="29" customFormat="1" hidden="1" x14ac:dyDescent="0.3">
      <c r="B119" s="38">
        <v>8</v>
      </c>
      <c r="C119" s="55">
        <f t="shared" si="0"/>
        <v>144.54397707459273</v>
      </c>
      <c r="D119" s="55" t="str">
        <f t="shared" si="12"/>
        <v>908.196592996384j</v>
      </c>
      <c r="E119" s="55">
        <f t="shared" si="1"/>
        <v>0.99999992983024777</v>
      </c>
      <c r="F119" s="55" t="str">
        <f t="shared" si="2"/>
        <v>0.000416097252975763j</v>
      </c>
      <c r="G119" s="55" t="str">
        <f t="shared" si="3"/>
        <v>16.6666649505471-0.00693495398881409j</v>
      </c>
      <c r="H119" s="55">
        <f t="shared" si="13"/>
        <v>24.436974849889719</v>
      </c>
      <c r="I119" s="55">
        <f t="shared" si="14"/>
        <v>-2.3840616759491701E-2</v>
      </c>
      <c r="J119" s="55"/>
      <c r="K119" s="55"/>
      <c r="L119" s="55"/>
      <c r="M119" s="55" t="str">
        <f t="shared" si="4"/>
        <v>2.1+0.000190721284529241j</v>
      </c>
      <c r="N119" s="55" t="str">
        <f t="shared" si="5"/>
        <v>1+0.19081210418854j</v>
      </c>
      <c r="O119" s="55" t="str">
        <f t="shared" si="15"/>
        <v>2.02626170451565-0.38644453819076j</v>
      </c>
      <c r="P119" s="55">
        <f t="shared" si="16"/>
        <v>-10.797665739180855</v>
      </c>
      <c r="Q119" s="55"/>
      <c r="R119" s="55"/>
      <c r="S119" s="55"/>
      <c r="T119" s="55" t="str">
        <f t="shared" si="6"/>
        <v>7-154.15164632814j</v>
      </c>
      <c r="U119" s="55">
        <f t="shared" si="7"/>
        <v>43.767909506623511</v>
      </c>
      <c r="V119" s="55">
        <f t="shared" si="8"/>
        <v>-87.39999454704315</v>
      </c>
      <c r="W119" s="55"/>
      <c r="X119" s="55" t="str">
        <f t="shared" si="9"/>
        <v>85000-0.000656172038439887j</v>
      </c>
      <c r="Y119" s="55" t="str">
        <f t="shared" si="10"/>
        <v>0.19047619047619+1.19033476360977E-09j</v>
      </c>
      <c r="Z119" s="55">
        <f t="shared" si="17"/>
        <v>-14.403186068119158</v>
      </c>
      <c r="AA119" s="55">
        <f t="shared" si="18"/>
        <v>3.5805608035334825E-7</v>
      </c>
      <c r="AB119" s="55"/>
      <c r="AC119" s="55"/>
      <c r="AD119" s="55"/>
      <c r="AE119" s="55" t="str">
        <f t="shared" si="19"/>
        <v>-144.502594989087-1000.119910327j</v>
      </c>
      <c r="AF119" s="55">
        <f t="shared" si="20"/>
        <v>60.090771376449027</v>
      </c>
      <c r="AG119" s="55">
        <f t="shared" si="21"/>
        <v>-98.221500544927395</v>
      </c>
      <c r="AH119" s="55">
        <f t="shared" si="11"/>
        <v>81.778499455072605</v>
      </c>
      <c r="AI119" s="55">
        <f t="shared" si="22"/>
        <v>-60.090771376449027</v>
      </c>
      <c r="AJ119" s="55"/>
      <c r="AK119" s="55"/>
      <c r="AL119" s="39"/>
      <c r="AM119" s="55"/>
    </row>
    <row r="120" spans="2:39" s="29" customFormat="1" hidden="1" x14ac:dyDescent="0.3">
      <c r="B120" s="38">
        <v>9</v>
      </c>
      <c r="C120" s="55">
        <f t="shared" si="0"/>
        <v>151.35612484362082</v>
      </c>
      <c r="D120" s="55" t="str">
        <f t="shared" si="12"/>
        <v>950.998579769077j</v>
      </c>
      <c r="E120" s="55">
        <f t="shared" si="1"/>
        <v>0.99999992306039664</v>
      </c>
      <c r="F120" s="55" t="str">
        <f t="shared" si="2"/>
        <v>0.000435707312356478j</v>
      </c>
      <c r="G120" s="55" t="str">
        <f t="shared" si="3"/>
        <v>16.666664784979-0.00726178827812866j</v>
      </c>
      <c r="H120" s="55">
        <f t="shared" si="13"/>
        <v>24.436974836147623</v>
      </c>
      <c r="I120" s="55">
        <f t="shared" si="14"/>
        <v>-2.4964190442008146E-2</v>
      </c>
      <c r="J120" s="55"/>
      <c r="K120" s="55"/>
      <c r="L120" s="55"/>
      <c r="M120" s="55" t="str">
        <f t="shared" si="4"/>
        <v>2.1+0.000199709701751506j</v>
      </c>
      <c r="N120" s="55" t="str">
        <f t="shared" si="5"/>
        <v>1+0.199804801609483j</v>
      </c>
      <c r="O120" s="55" t="str">
        <f t="shared" si="15"/>
        <v>2.01942067411412-0.403290237455709j</v>
      </c>
      <c r="P120" s="55">
        <f t="shared" si="16"/>
        <v>-11.293729361564273</v>
      </c>
      <c r="Q120" s="55"/>
      <c r="R120" s="55"/>
      <c r="S120" s="55"/>
      <c r="T120" s="55" t="str">
        <f t="shared" si="6"/>
        <v>7-147.213679366372j</v>
      </c>
      <c r="U120" s="55">
        <f t="shared" si="7"/>
        <v>43.368771642083203</v>
      </c>
      <c r="V120" s="55">
        <f t="shared" si="8"/>
        <v>-87.277640265140164</v>
      </c>
      <c r="W120" s="55"/>
      <c r="X120" s="55" t="str">
        <f t="shared" si="9"/>
        <v>85000-0.000687096473883158j</v>
      </c>
      <c r="Y120" s="55" t="str">
        <f t="shared" si="10"/>
        <v>0.19047619047619+1.24643351271321E-09j</v>
      </c>
      <c r="Z120" s="55">
        <f t="shared" si="17"/>
        <v>-14.403186068119158</v>
      </c>
      <c r="AA120" s="55">
        <f t="shared" si="18"/>
        <v>3.7493074354119797E-7</v>
      </c>
      <c r="AB120" s="55"/>
      <c r="AC120" s="55"/>
      <c r="AD120" s="55"/>
      <c r="AE120" s="55" t="str">
        <f t="shared" si="19"/>
        <v>-144.014754810383-952.665514168484j</v>
      </c>
      <c r="AF120" s="55">
        <f t="shared" si="20"/>
        <v>59.676938856441325</v>
      </c>
      <c r="AG120" s="55">
        <f t="shared" si="21"/>
        <v>-98.596333442215709</v>
      </c>
      <c r="AH120" s="55">
        <f t="shared" si="11"/>
        <v>81.403666557784291</v>
      </c>
      <c r="AI120" s="55">
        <f t="shared" si="22"/>
        <v>-59.676938856441325</v>
      </c>
      <c r="AJ120" s="55"/>
      <c r="AK120" s="55"/>
      <c r="AL120" s="39"/>
      <c r="AM120" s="55"/>
    </row>
    <row r="121" spans="2:39" s="29" customFormat="1" hidden="1" x14ac:dyDescent="0.3">
      <c r="B121" s="38">
        <v>10</v>
      </c>
      <c r="C121" s="55">
        <f t="shared" si="0"/>
        <v>158.48931924611136</v>
      </c>
      <c r="D121" s="55" t="str">
        <f t="shared" si="12"/>
        <v>995.817762032062j</v>
      </c>
      <c r="E121" s="55">
        <f t="shared" si="1"/>
        <v>0.99999991563740243</v>
      </c>
      <c r="F121" s="55" t="str">
        <f t="shared" si="2"/>
        <v>0.000456241565362999j</v>
      </c>
      <c r="G121" s="55" t="str">
        <f t="shared" si="3"/>
        <v>16.6666646034372-0.00760402578954763j</v>
      </c>
      <c r="H121" s="55">
        <f t="shared" si="13"/>
        <v>24.436974821079719</v>
      </c>
      <c r="I121" s="55">
        <f t="shared" si="14"/>
        <v>-2.614071652525506E-2</v>
      </c>
      <c r="J121" s="55"/>
      <c r="K121" s="55"/>
      <c r="L121" s="55"/>
      <c r="M121" s="55" t="str">
        <f t="shared" si="4"/>
        <v>2.1+0.000209121730026733j</v>
      </c>
      <c r="N121" s="55" t="str">
        <f t="shared" si="5"/>
        <v>1+0.209221311802936j</v>
      </c>
      <c r="O121" s="55" t="str">
        <f t="shared" si="15"/>
        <v>2.01197255670069-0.420738415894398j</v>
      </c>
      <c r="P121" s="55">
        <f t="shared" si="16"/>
        <v>-11.811335714409207</v>
      </c>
      <c r="Q121" s="55"/>
      <c r="R121" s="55"/>
      <c r="S121" s="55"/>
      <c r="T121" s="55" t="str">
        <f t="shared" si="6"/>
        <v>7-140.587972355823j</v>
      </c>
      <c r="U121" s="55">
        <f t="shared" si="7"/>
        <v>42.969716758148223</v>
      </c>
      <c r="V121" s="55">
        <f t="shared" si="8"/>
        <v>-87.14954624921009</v>
      </c>
      <c r="W121" s="55"/>
      <c r="X121" s="55" t="str">
        <f t="shared" si="9"/>
        <v>85000-0.000719478333068165j</v>
      </c>
      <c r="Y121" s="55" t="str">
        <f t="shared" si="10"/>
        <v>0.19047619047619+1.30517611440937E-09j</v>
      </c>
      <c r="Z121" s="55">
        <f t="shared" si="17"/>
        <v>-14.403186068119158</v>
      </c>
      <c r="AA121" s="55">
        <f t="shared" si="18"/>
        <v>3.9260068510394005E-7</v>
      </c>
      <c r="AB121" s="55"/>
      <c r="AC121" s="55"/>
      <c r="AD121" s="55"/>
      <c r="AE121" s="55" t="str">
        <f t="shared" si="19"/>
        <v>-143.483622697717-907.249887637964j</v>
      </c>
      <c r="AF121" s="55">
        <f t="shared" si="20"/>
        <v>59.261828545299061</v>
      </c>
      <c r="AG121" s="55">
        <f t="shared" si="21"/>
        <v>-98.987022287543908</v>
      </c>
      <c r="AH121" s="55">
        <f t="shared" si="11"/>
        <v>81.012977712456092</v>
      </c>
      <c r="AI121" s="55">
        <f t="shared" si="22"/>
        <v>-59.261828545299061</v>
      </c>
      <c r="AJ121" s="55"/>
      <c r="AK121" s="55"/>
      <c r="AL121" s="39"/>
      <c r="AM121" s="55"/>
    </row>
    <row r="122" spans="2:39" s="29" customFormat="1" hidden="1" x14ac:dyDescent="0.3">
      <c r="B122" s="38">
        <v>11</v>
      </c>
      <c r="C122" s="55">
        <f t="shared" si="0"/>
        <v>165.95869074375605</v>
      </c>
      <c r="D122" s="55" t="str">
        <f t="shared" si="12"/>
        <v>1042.74920727993j</v>
      </c>
      <c r="E122" s="55">
        <f t="shared" si="1"/>
        <v>0.99999990749825129</v>
      </c>
      <c r="F122" s="55" t="str">
        <f t="shared" si="2"/>
        <v>0.000477743567899027j</v>
      </c>
      <c r="G122" s="55" t="str">
        <f t="shared" si="3"/>
        <v>16.6666644043805-0.00796239245405968j</v>
      </c>
      <c r="H122" s="55">
        <f t="shared" si="13"/>
        <v>24.436974804558062</v>
      </c>
      <c r="I122" s="55">
        <f t="shared" si="14"/>
        <v>-2.7372690579653192E-2</v>
      </c>
      <c r="J122" s="55"/>
      <c r="K122" s="55"/>
      <c r="L122" s="55"/>
      <c r="M122" s="55" t="str">
        <f t="shared" si="4"/>
        <v>2.1+0.000218977333528785j</v>
      </c>
      <c r="N122" s="55" t="str">
        <f t="shared" si="5"/>
        <v>1+0.219081608449513j</v>
      </c>
      <c r="O122" s="55" t="str">
        <f t="shared" si="15"/>
        <v>2.00386878258955-0.438791818677957j</v>
      </c>
      <c r="P122" s="55">
        <f t="shared" si="16"/>
        <v>-12.351243624328832</v>
      </c>
      <c r="Q122" s="55"/>
      <c r="R122" s="55"/>
      <c r="S122" s="55"/>
      <c r="T122" s="55" t="str">
        <f t="shared" si="6"/>
        <v>7-134.260471283596j</v>
      </c>
      <c r="U122" s="55">
        <f t="shared" si="7"/>
        <v>42.570752820961538</v>
      </c>
      <c r="V122" s="55">
        <f t="shared" si="8"/>
        <v>-87.015445928222803</v>
      </c>
      <c r="W122" s="55"/>
      <c r="X122" s="55" t="str">
        <f t="shared" si="9"/>
        <v>85000-0.00075338630225975j</v>
      </c>
      <c r="Y122" s="55" t="str">
        <f t="shared" si="10"/>
        <v>0.19047619047619+1.3666871696322E-09j</v>
      </c>
      <c r="Z122" s="55">
        <f t="shared" si="17"/>
        <v>-14.403186068119158</v>
      </c>
      <c r="AA122" s="55">
        <f t="shared" si="18"/>
        <v>4.111033853566776E-7</v>
      </c>
      <c r="AB122" s="55"/>
      <c r="AC122" s="55"/>
      <c r="AD122" s="55"/>
      <c r="AE122" s="55" t="str">
        <f t="shared" si="19"/>
        <v>-142.905735102055-863.779141553768j</v>
      </c>
      <c r="AF122" s="55">
        <f t="shared" si="20"/>
        <v>58.845328136135876</v>
      </c>
      <c r="AG122" s="55">
        <f t="shared" si="21"/>
        <v>-99.394061832027873</v>
      </c>
      <c r="AH122" s="55">
        <f t="shared" si="11"/>
        <v>80.605938167972127</v>
      </c>
      <c r="AI122" s="55">
        <f t="shared" si="22"/>
        <v>-58.845328136135876</v>
      </c>
      <c r="AJ122" s="55"/>
      <c r="AK122" s="55"/>
      <c r="AL122" s="39"/>
      <c r="AM122" s="55"/>
    </row>
    <row r="123" spans="2:39" s="29" customFormat="1" hidden="1" x14ac:dyDescent="0.3">
      <c r="B123" s="38">
        <v>12</v>
      </c>
      <c r="C123" s="55">
        <f t="shared" si="0"/>
        <v>173.78008287493756</v>
      </c>
      <c r="D123" s="55" t="str">
        <f t="shared" si="12"/>
        <v>1091.89246340026j</v>
      </c>
      <c r="E123" s="55">
        <f t="shared" si="1"/>
        <v>0.99999989857384941</v>
      </c>
      <c r="F123" s="55" t="str">
        <f t="shared" si="2"/>
        <v>0.000500258928594765j</v>
      </c>
      <c r="G123" s="55" t="str">
        <f t="shared" si="3"/>
        <v>16.6666641861192-0.00833764841465232j</v>
      </c>
      <c r="H123" s="55">
        <f t="shared" si="13"/>
        <v>24.436974786442427</v>
      </c>
      <c r="I123" s="55">
        <f t="shared" si="14"/>
        <v>-2.8662725788331341E-2</v>
      </c>
      <c r="J123" s="55"/>
      <c r="K123" s="55"/>
      <c r="L123" s="55"/>
      <c r="M123" s="55" t="str">
        <f t="shared" si="4"/>
        <v>2.1+0.000229297417314055j</v>
      </c>
      <c r="N123" s="55" t="str">
        <f t="shared" si="5"/>
        <v>1+0.229406606560395j</v>
      </c>
      <c r="O123" s="55" t="str">
        <f t="shared" si="15"/>
        <v>1.9950579094098-0.457450167471863j</v>
      </c>
      <c r="P123" s="55">
        <f t="shared" si="16"/>
        <v>-12.914213489103314</v>
      </c>
      <c r="Q123" s="55"/>
      <c r="R123" s="55"/>
      <c r="S123" s="55"/>
      <c r="T123" s="55" t="str">
        <f t="shared" si="6"/>
        <v>7-128.217754671578j</v>
      </c>
      <c r="U123" s="55">
        <f t="shared" si="7"/>
        <v>42.171888557233437</v>
      </c>
      <c r="V123" s="55">
        <f t="shared" si="8"/>
        <v>-86.875060747479623</v>
      </c>
      <c r="W123" s="55"/>
      <c r="X123" s="55" t="str">
        <f t="shared" si="9"/>
        <v>85000-0.000788892304806688j</v>
      </c>
      <c r="Y123" s="55" t="str">
        <f t="shared" si="10"/>
        <v>0.19047619047619+1.43109715157676E-09j</v>
      </c>
      <c r="Z123" s="55">
        <f t="shared" si="17"/>
        <v>-14.403186068119158</v>
      </c>
      <c r="AA123" s="55">
        <f t="shared" si="18"/>
        <v>4.3047809100734762E-7</v>
      </c>
      <c r="AB123" s="55"/>
      <c r="AC123" s="55"/>
      <c r="AD123" s="55"/>
      <c r="AE123" s="55" t="str">
        <f t="shared" si="19"/>
        <v>-142.277423620555-822.163819241696j</v>
      </c>
      <c r="AF123" s="55">
        <f t="shared" si="20"/>
        <v>58.427316553007913</v>
      </c>
      <c r="AG123" s="55">
        <f t="shared" si="21"/>
        <v>-99.817936531893167</v>
      </c>
      <c r="AH123" s="55">
        <f t="shared" si="11"/>
        <v>80.182063468106833</v>
      </c>
      <c r="AI123" s="55">
        <f t="shared" si="22"/>
        <v>-58.427316553007913</v>
      </c>
      <c r="AJ123" s="55"/>
      <c r="AK123" s="55"/>
      <c r="AL123" s="39"/>
      <c r="AM123" s="55"/>
    </row>
    <row r="124" spans="2:39" s="29" customFormat="1" hidden="1" x14ac:dyDescent="0.3">
      <c r="B124" s="38">
        <v>13</v>
      </c>
      <c r="C124" s="55">
        <f t="shared" si="0"/>
        <v>181.97008586099835</v>
      </c>
      <c r="D124" s="55" t="str">
        <f t="shared" si="12"/>
        <v>1143.35176982803j</v>
      </c>
      <c r="E124" s="55">
        <f t="shared" si="1"/>
        <v>0.99999988878843737</v>
      </c>
      <c r="F124" s="55" t="str">
        <f t="shared" si="2"/>
        <v>0.000523835405548932j</v>
      </c>
      <c r="G124" s="55" t="str">
        <f t="shared" si="3"/>
        <v>16.6666639468005-0.0087305896386625j</v>
      </c>
      <c r="H124" s="55">
        <f t="shared" si="13"/>
        <v>24.436974766579066</v>
      </c>
      <c r="I124" s="55">
        <f t="shared" si="14"/>
        <v>-3.0013558490056748E-2</v>
      </c>
      <c r="J124" s="55"/>
      <c r="K124" s="55"/>
      <c r="L124" s="55"/>
      <c r="M124" s="55" t="str">
        <f t="shared" si="4"/>
        <v>2.1+0.000240103871663886j</v>
      </c>
      <c r="N124" s="55" t="str">
        <f t="shared" si="5"/>
        <v>1+0.240218206840869j</v>
      </c>
      <c r="O124" s="55" t="str">
        <f t="shared" si="15"/>
        <v>1.985485650945-0.47670969890662j</v>
      </c>
      <c r="P124" s="55">
        <f t="shared" si="16"/>
        <v>-13.501003189628758</v>
      </c>
      <c r="Q124" s="55"/>
      <c r="R124" s="55"/>
      <c r="S124" s="55"/>
      <c r="T124" s="55" t="str">
        <f t="shared" si="6"/>
        <v>7-122.447005107673j</v>
      </c>
      <c r="U124" s="55">
        <f t="shared" si="7"/>
        <v>41.773133526012735</v>
      </c>
      <c r="V124" s="55">
        <f t="shared" si="8"/>
        <v>-86.728099688798721</v>
      </c>
      <c r="W124" s="55"/>
      <c r="X124" s="55" t="str">
        <f t="shared" si="9"/>
        <v>85000-0.000826071653700751j</v>
      </c>
      <c r="Y124" s="55" t="str">
        <f t="shared" si="10"/>
        <v>0.19047619047619+1.49854268245034E-09j</v>
      </c>
      <c r="Z124" s="55">
        <f t="shared" si="17"/>
        <v>-14.403186068119158</v>
      </c>
      <c r="AA124" s="55">
        <f t="shared" si="18"/>
        <v>4.5076589840424362E-7</v>
      </c>
      <c r="AB124" s="55"/>
      <c r="AC124" s="55"/>
      <c r="AD124" s="55"/>
      <c r="AE124" s="55" t="str">
        <f t="shared" si="19"/>
        <v>-141.594817053121-782.318739655291j</v>
      </c>
      <c r="AF124" s="55">
        <f t="shared" si="20"/>
        <v>58.007663477303893</v>
      </c>
      <c r="AG124" s="55">
        <f t="shared" si="21"/>
        <v>-100.25911598615163</v>
      </c>
      <c r="AH124" s="55">
        <f t="shared" si="11"/>
        <v>79.740884013848373</v>
      </c>
      <c r="AI124" s="55">
        <f t="shared" si="22"/>
        <v>-58.007663477303893</v>
      </c>
      <c r="AJ124" s="55"/>
      <c r="AK124" s="55"/>
      <c r="AL124" s="39"/>
      <c r="AM124" s="55"/>
    </row>
    <row r="125" spans="2:39" s="29" customFormat="1" hidden="1" x14ac:dyDescent="0.3">
      <c r="B125" s="38">
        <v>14</v>
      </c>
      <c r="C125" s="55">
        <f t="shared" si="0"/>
        <v>190.54607179632475</v>
      </c>
      <c r="D125" s="55" t="str">
        <f t="shared" si="12"/>
        <v>1197.23627865145j</v>
      </c>
      <c r="E125" s="55">
        <f t="shared" si="1"/>
        <v>0.99999987805894641</v>
      </c>
      <c r="F125" s="55" t="str">
        <f t="shared" si="2"/>
        <v>0.000548523007630107j</v>
      </c>
      <c r="G125" s="55" t="str">
        <f t="shared" si="3"/>
        <v>16.6666636843927-0.00914204960611371j</v>
      </c>
      <c r="H125" s="55">
        <f t="shared" si="13"/>
        <v>24.436974744799294</v>
      </c>
      <c r="I125" s="55">
        <f t="shared" si="14"/>
        <v>-3.1428053983399228E-2</v>
      </c>
      <c r="J125" s="55"/>
      <c r="K125" s="55"/>
      <c r="L125" s="55"/>
      <c r="M125" s="55" t="str">
        <f t="shared" si="4"/>
        <v>2.1+0.000251419618516805j</v>
      </c>
      <c r="N125" s="55" t="str">
        <f t="shared" si="5"/>
        <v>1+0.25153934214467j</v>
      </c>
      <c r="O125" s="55" t="str">
        <f t="shared" si="15"/>
        <v>1.97509495373207-0.496562665716505j</v>
      </c>
      <c r="P125" s="55">
        <f t="shared" si="16"/>
        <v>-14.11236339804036</v>
      </c>
      <c r="Q125" s="55"/>
      <c r="R125" s="55"/>
      <c r="S125" s="55"/>
      <c r="T125" s="55" t="str">
        <f t="shared" si="6"/>
        <v>7-116.935982058357j</v>
      </c>
      <c r="U125" s="55">
        <f t="shared" si="7"/>
        <v>41.374498197061733</v>
      </c>
      <c r="V125" s="55">
        <f t="shared" si="8"/>
        <v>-86.5742587804463</v>
      </c>
      <c r="W125" s="55"/>
      <c r="X125" s="55" t="str">
        <f t="shared" si="9"/>
        <v>85000-0.00086500321132567j</v>
      </c>
      <c r="Y125" s="55" t="str">
        <f t="shared" si="10"/>
        <v>0.19047619047619+1.56916682326652E-09j</v>
      </c>
      <c r="Z125" s="55">
        <f t="shared" si="17"/>
        <v>-14.403186068119158</v>
      </c>
      <c r="AA125" s="55">
        <f t="shared" si="18"/>
        <v>4.7200984070689352E-7</v>
      </c>
      <c r="AB125" s="55"/>
      <c r="AC125" s="55"/>
      <c r="AD125" s="55"/>
      <c r="AE125" s="55" t="str">
        <f t="shared" si="19"/>
        <v>-140.853846864751-744.162851700468j</v>
      </c>
      <c r="AF125" s="55">
        <f t="shared" si="20"/>
        <v>57.586228890645515</v>
      </c>
      <c r="AG125" s="55">
        <f t="shared" si="21"/>
        <v>-100.71804976046018</v>
      </c>
      <c r="AH125" s="55">
        <f t="shared" si="11"/>
        <v>79.28195023953981</v>
      </c>
      <c r="AI125" s="55">
        <f t="shared" si="22"/>
        <v>-57.586228890645515</v>
      </c>
      <c r="AJ125" s="55"/>
      <c r="AK125" s="55"/>
      <c r="AL125" s="39"/>
      <c r="AM125" s="55"/>
    </row>
    <row r="126" spans="2:39" s="29" customFormat="1" hidden="1" x14ac:dyDescent="0.3">
      <c r="B126" s="38">
        <v>15</v>
      </c>
      <c r="C126" s="55">
        <f t="shared" si="0"/>
        <v>199.52623149688799</v>
      </c>
      <c r="D126" s="55" t="str">
        <f t="shared" si="12"/>
        <v>1253.66028613816j</v>
      </c>
      <c r="E126" s="55">
        <f t="shared" si="1"/>
        <v>0.99999986629429349</v>
      </c>
      <c r="F126" s="55" t="str">
        <f t="shared" si="2"/>
        <v>0.000574374100552229j</v>
      </c>
      <c r="G126" s="55" t="str">
        <f t="shared" si="3"/>
        <v>16.6666633966682-0.00957290107761958j</v>
      </c>
      <c r="H126" s="55">
        <f t="shared" si="13"/>
        <v>24.436974720918204</v>
      </c>
      <c r="I126" s="55">
        <f t="shared" si="14"/>
        <v>-3.2909212604437001E-2</v>
      </c>
      <c r="J126" s="55"/>
      <c r="K126" s="55"/>
      <c r="L126" s="55"/>
      <c r="M126" s="55" t="str">
        <f t="shared" si="4"/>
        <v>2.1+0.000263268660089014j</v>
      </c>
      <c r="N126" s="55" t="str">
        <f t="shared" si="5"/>
        <v>1+0.263394026117627j</v>
      </c>
      <c r="O126" s="55" t="str">
        <f t="shared" si="15"/>
        <v>1.96382613069962-0.516996802499884j</v>
      </c>
      <c r="P126" s="55">
        <f t="shared" si="16"/>
        <v>-14.749032236162318</v>
      </c>
      <c r="Q126" s="55"/>
      <c r="R126" s="55"/>
      <c r="S126" s="55"/>
      <c r="T126" s="55" t="str">
        <f t="shared" si="6"/>
        <v>7-111.672995904866j</v>
      </c>
      <c r="U126" s="55">
        <f t="shared" si="7"/>
        <v>40.975994036407002</v>
      </c>
      <c r="V126" s="55">
        <f t="shared" si="8"/>
        <v>-86.413220598103138</v>
      </c>
      <c r="W126" s="55"/>
      <c r="X126" s="55" t="str">
        <f t="shared" si="9"/>
        <v>85000-0.000905769556734824j</v>
      </c>
      <c r="Y126" s="55" t="str">
        <f t="shared" si="10"/>
        <v>0.19047619047619+1.64311937729673E-09j</v>
      </c>
      <c r="Z126" s="55">
        <f t="shared" si="17"/>
        <v>-14.403186068119158</v>
      </c>
      <c r="AA126" s="55">
        <f t="shared" si="18"/>
        <v>4.9425497916515081E-7</v>
      </c>
      <c r="AB126" s="55"/>
      <c r="AC126" s="55"/>
      <c r="AD126" s="55"/>
      <c r="AE126" s="55" t="str">
        <f t="shared" si="19"/>
        <v>-140.05025671541-707.619099240546j</v>
      </c>
      <c r="AF126" s="55">
        <f t="shared" si="20"/>
        <v>57.162862644841155</v>
      </c>
      <c r="AG126" s="55">
        <f t="shared" si="21"/>
        <v>-101.19516155261488</v>
      </c>
      <c r="AH126" s="55">
        <f t="shared" si="11"/>
        <v>78.804838447385123</v>
      </c>
      <c r="AI126" s="55">
        <f t="shared" si="22"/>
        <v>-57.162862644841155</v>
      </c>
      <c r="AJ126" s="55"/>
      <c r="AK126" s="55"/>
      <c r="AL126" s="39"/>
      <c r="AM126" s="55"/>
    </row>
    <row r="127" spans="2:39" s="29" customFormat="1" hidden="1" x14ac:dyDescent="0.3">
      <c r="B127" s="38">
        <v>16</v>
      </c>
      <c r="C127" s="55">
        <f t="shared" si="0"/>
        <v>208.92961308540396</v>
      </c>
      <c r="D127" s="55" t="str">
        <f t="shared" si="12"/>
        <v>1312.74347517293j</v>
      </c>
      <c r="E127" s="55">
        <f t="shared" si="1"/>
        <v>0.99999985339460806</v>
      </c>
      <c r="F127" s="55" t="str">
        <f t="shared" si="2"/>
        <v>0.000601443517949298j</v>
      </c>
      <c r="G127" s="55" t="str">
        <f t="shared" si="3"/>
        <v>16.6666630811847-0.0100240579456043j</v>
      </c>
      <c r="H127" s="55">
        <f t="shared" si="13"/>
        <v>24.436974694733188</v>
      </c>
      <c r="I127" s="55">
        <f t="shared" si="14"/>
        <v>-3.4460176090900137E-2</v>
      </c>
      <c r="J127" s="55"/>
      <c r="K127" s="55"/>
      <c r="L127" s="55"/>
      <c r="M127" s="55" t="str">
        <f t="shared" si="4"/>
        <v>2.1+0.000275676129786315j</v>
      </c>
      <c r="N127" s="55" t="str">
        <f t="shared" si="5"/>
        <v>1+0.275807404133833j</v>
      </c>
      <c r="O127" s="55" t="str">
        <f t="shared" si="15"/>
        <v>1.95161706192202-0.537994759582224j</v>
      </c>
      <c r="P127" s="55">
        <f t="shared" si="16"/>
        <v>-15.411729241820947</v>
      </c>
      <c r="Q127" s="55"/>
      <c r="R127" s="55"/>
      <c r="S127" s="55"/>
      <c r="T127" s="55" t="str">
        <f t="shared" si="6"/>
        <v>7-106.646883147949j</v>
      </c>
      <c r="U127" s="55">
        <f t="shared" si="7"/>
        <v>40.577633599681668</v>
      </c>
      <c r="V127" s="55">
        <f t="shared" si="8"/>
        <v>-86.244653758463826</v>
      </c>
      <c r="W127" s="55"/>
      <c r="X127" s="55" t="str">
        <f t="shared" si="9"/>
        <v>85000-0.000948457160812441j</v>
      </c>
      <c r="Y127" s="55" t="str">
        <f t="shared" si="10"/>
        <v>0.19047619047619+1.72055720782302E-09j</v>
      </c>
      <c r="Z127" s="55">
        <f t="shared" si="17"/>
        <v>-14.403186068119158</v>
      </c>
      <c r="AA127" s="55">
        <f t="shared" si="18"/>
        <v>5.1754849870013094E-7</v>
      </c>
      <c r="AB127" s="55"/>
      <c r="AC127" s="55"/>
      <c r="AD127" s="55"/>
      <c r="AE127" s="55" t="str">
        <f t="shared" si="19"/>
        <v>-139.179616775991-672.614296166362j</v>
      </c>
      <c r="AF127" s="55">
        <f t="shared" si="20"/>
        <v>56.737404071327866</v>
      </c>
      <c r="AG127" s="55">
        <f t="shared" si="21"/>
        <v>-101.69084265882719</v>
      </c>
      <c r="AH127" s="55">
        <f t="shared" si="11"/>
        <v>78.309157341172806</v>
      </c>
      <c r="AI127" s="55">
        <f t="shared" si="22"/>
        <v>-56.737404071327866</v>
      </c>
      <c r="AJ127" s="55"/>
      <c r="AK127" s="55"/>
      <c r="AL127" s="39"/>
      <c r="AM127" s="55"/>
    </row>
    <row r="128" spans="2:39" s="29" customFormat="1" hidden="1" x14ac:dyDescent="0.3">
      <c r="B128" s="38">
        <v>17</v>
      </c>
      <c r="C128" s="55">
        <f t="shared" si="0"/>
        <v>218.77616239495526</v>
      </c>
      <c r="D128" s="55" t="str">
        <f t="shared" si="12"/>
        <v>1374.61116912112j</v>
      </c>
      <c r="E128" s="55">
        <f t="shared" si="1"/>
        <v>0.99999983925038438</v>
      </c>
      <c r="F128" s="55" t="str">
        <f t="shared" si="2"/>
        <v>0.000629788677684873j</v>
      </c>
      <c r="G128" s="55" t="str">
        <f t="shared" si="3"/>
        <v>16.6666627352638-0.0104964771727662j</v>
      </c>
      <c r="H128" s="55">
        <f t="shared" si="13"/>
        <v>24.436974666021825</v>
      </c>
      <c r="I128" s="55">
        <f t="shared" si="14"/>
        <v>-3.6084234246252594E-2</v>
      </c>
      <c r="J128" s="55"/>
      <c r="K128" s="55"/>
      <c r="L128" s="55"/>
      <c r="M128" s="55" t="str">
        <f t="shared" si="4"/>
        <v>2.1+0.000288668345515435j</v>
      </c>
      <c r="N128" s="55" t="str">
        <f t="shared" si="5"/>
        <v>1+0.288805806632347j</v>
      </c>
      <c r="O128" s="55" t="str">
        <f t="shared" si="15"/>
        <v>1.93840347321552-0.559533510315436j</v>
      </c>
      <c r="P128" s="55">
        <f t="shared" si="16"/>
        <v>-16.101148606060793</v>
      </c>
      <c r="Q128" s="55"/>
      <c r="R128" s="55"/>
      <c r="S128" s="55"/>
      <c r="T128" s="55" t="str">
        <f t="shared" si="6"/>
        <v>7-101.846982728586j</v>
      </c>
      <c r="U128" s="55">
        <f t="shared" si="7"/>
        <v>40.17943063391894</v>
      </c>
      <c r="V128" s="55">
        <f t="shared" si="8"/>
        <v>-86.068212407422735</v>
      </c>
      <c r="W128" s="55"/>
      <c r="X128" s="55" t="str">
        <f t="shared" si="9"/>
        <v>85000-0.000993156569690007j</v>
      </c>
      <c r="Y128" s="55" t="str">
        <f t="shared" si="10"/>
        <v>0.19047619047619+1.80164457086623E-09j</v>
      </c>
      <c r="Z128" s="55">
        <f t="shared" si="17"/>
        <v>-14.403186068119158</v>
      </c>
      <c r="AA128" s="55">
        <f t="shared" si="18"/>
        <v>5.4193980798979139E-7</v>
      </c>
      <c r="AB128" s="55"/>
      <c r="AC128" s="55"/>
      <c r="AD128" s="55"/>
      <c r="AE128" s="55" t="str">
        <f t="shared" si="19"/>
        <v>-138.237343595246-639.079010800397j</v>
      </c>
      <c r="AF128" s="55">
        <f t="shared" si="20"/>
        <v>56.309681644563547</v>
      </c>
      <c r="AG128" s="55">
        <f t="shared" si="21"/>
        <v>-102.20544470578997</v>
      </c>
      <c r="AH128" s="55">
        <f t="shared" si="11"/>
        <v>77.794555294210028</v>
      </c>
      <c r="AI128" s="55">
        <f t="shared" si="22"/>
        <v>-56.309681644563547</v>
      </c>
      <c r="AJ128" s="55"/>
      <c r="AK128" s="55"/>
      <c r="AL128" s="39"/>
      <c r="AM128" s="55"/>
    </row>
    <row r="129" spans="2:39" s="29" customFormat="1" hidden="1" x14ac:dyDescent="0.3">
      <c r="B129" s="38">
        <v>18</v>
      </c>
      <c r="C129" s="55">
        <f t="shared" si="0"/>
        <v>229.08676527677733</v>
      </c>
      <c r="D129" s="55" t="str">
        <f t="shared" si="12"/>
        <v>1439.39459765635j</v>
      </c>
      <c r="E129" s="55">
        <f t="shared" si="1"/>
        <v>0.99999982374155139</v>
      </c>
      <c r="F129" s="55" t="str">
        <f t="shared" si="2"/>
        <v>0.000659469703643058j</v>
      </c>
      <c r="G129" s="55" t="str">
        <f t="shared" si="3"/>
        <v>16.6666623559692-0.0109911608218948j</v>
      </c>
      <c r="H129" s="55">
        <f t="shared" si="13"/>
        <v>24.436974634540505</v>
      </c>
      <c r="I129" s="55">
        <f t="shared" si="14"/>
        <v>-3.7784831917840878E-2</v>
      </c>
      <c r="J129" s="55"/>
      <c r="K129" s="55"/>
      <c r="L129" s="55"/>
      <c r="M129" s="55" t="str">
        <f t="shared" si="4"/>
        <v>2.1+0.000302272865507834j</v>
      </c>
      <c r="N129" s="55" t="str">
        <f t="shared" si="5"/>
        <v>1+0.302416804967599j</v>
      </c>
      <c r="O129" s="55" t="str">
        <f t="shared" si="15"/>
        <v>1.9241193037265-0.58158373934394j</v>
      </c>
      <c r="P129" s="55">
        <f t="shared" si="16"/>
        <v>-16.817951652355141</v>
      </c>
      <c r="Q129" s="55"/>
      <c r="R129" s="55"/>
      <c r="S129" s="55"/>
      <c r="T129" s="55" t="str">
        <f t="shared" si="6"/>
        <v>7-97.2631134144527j</v>
      </c>
      <c r="U129" s="55">
        <f t="shared" si="7"/>
        <v>39.781400188503099</v>
      </c>
      <c r="V129" s="55">
        <f t="shared" si="8"/>
        <v>-85.883535705209781</v>
      </c>
      <c r="W129" s="55"/>
      <c r="X129" s="55" t="str">
        <f t="shared" si="9"/>
        <v>85000-0.00103996259680671j</v>
      </c>
      <c r="Y129" s="55" t="str">
        <f t="shared" si="10"/>
        <v>0.19047619047619+1.88655346359494E-09j</v>
      </c>
      <c r="Z129" s="55">
        <f t="shared" si="17"/>
        <v>-14.403186068119158</v>
      </c>
      <c r="AA129" s="55">
        <f t="shared" si="18"/>
        <v>5.6748064427133319E-7</v>
      </c>
      <c r="AB129" s="55"/>
      <c r="AC129" s="55"/>
      <c r="AD129" s="55"/>
      <c r="AE129" s="55" t="str">
        <f t="shared" si="19"/>
        <v>-137.218726312862-606.947458763204j</v>
      </c>
      <c r="AF129" s="55">
        <f t="shared" si="20"/>
        <v>55.879512715968858</v>
      </c>
      <c r="AG129" s="55">
        <f t="shared" si="21"/>
        <v>-102.73927162200208</v>
      </c>
      <c r="AH129" s="55">
        <f t="shared" si="11"/>
        <v>77.260728377997921</v>
      </c>
      <c r="AI129" s="55">
        <f t="shared" si="22"/>
        <v>-55.879512715968858</v>
      </c>
      <c r="AJ129" s="55"/>
      <c r="AK129" s="55"/>
      <c r="AL129" s="39"/>
      <c r="AM129" s="55"/>
    </row>
    <row r="130" spans="2:39" s="29" customFormat="1" hidden="1" x14ac:dyDescent="0.3">
      <c r="B130" s="38">
        <v>19</v>
      </c>
      <c r="C130" s="55">
        <f t="shared" si="0"/>
        <v>239.88329190194909</v>
      </c>
      <c r="D130" s="55" t="str">
        <f t="shared" si="12"/>
        <v>1507.2311751162j</v>
      </c>
      <c r="E130" s="55">
        <f t="shared" si="1"/>
        <v>0.99999980673645417</v>
      </c>
      <c r="F130" s="55" t="str">
        <f t="shared" si="2"/>
        <v>0.000690549553259311j</v>
      </c>
      <c r="G130" s="55" t="str">
        <f t="shared" si="3"/>
        <v>16.6666619400808-0.0115091581813475j</v>
      </c>
      <c r="H130" s="55">
        <f t="shared" si="13"/>
        <v>24.436974600021845</v>
      </c>
      <c r="I130" s="55">
        <f t="shared" si="14"/>
        <v>-3.9565576303923315E-2</v>
      </c>
      <c r="J130" s="55"/>
      <c r="K130" s="55"/>
      <c r="L130" s="55"/>
      <c r="M130" s="55" t="str">
        <f t="shared" si="4"/>
        <v>2.1+0.000316518546774402j</v>
      </c>
      <c r="N130" s="55" t="str">
        <f t="shared" si="5"/>
        <v>1+0.316669269891914j</v>
      </c>
      <c r="O130" s="55" t="str">
        <f t="shared" si="15"/>
        <v>1.9086971737618-0.604109221913133j</v>
      </c>
      <c r="P130" s="55">
        <f t="shared" si="16"/>
        <v>-17.562758539927014</v>
      </c>
      <c r="Q130" s="55"/>
      <c r="R130" s="55"/>
      <c r="S130" s="55"/>
      <c r="T130" s="55" t="str">
        <f t="shared" si="6"/>
        <v>7-92.8855522041644j</v>
      </c>
      <c r="U130" s="55">
        <f t="shared" si="7"/>
        <v>39.383558736030437</v>
      </c>
      <c r="V130" s="55">
        <f t="shared" si="8"/>
        <v>-85.690247311309832</v>
      </c>
      <c r="W130" s="55"/>
      <c r="X130" s="55" t="str">
        <f t="shared" si="9"/>
        <v>85000-0.00108897452402145j</v>
      </c>
      <c r="Y130" s="55" t="str">
        <f t="shared" si="10"/>
        <v>0.19047619047619+1.97546398915456E-09j</v>
      </c>
      <c r="Z130" s="55">
        <f t="shared" si="17"/>
        <v>-14.403186068119158</v>
      </c>
      <c r="AA130" s="55">
        <f t="shared" si="18"/>
        <v>5.9422518308282854E-7</v>
      </c>
      <c r="AB130" s="55"/>
      <c r="AC130" s="55"/>
      <c r="AD130" s="55"/>
      <c r="AE130" s="55" t="str">
        <f t="shared" si="19"/>
        <v>-136.11896002086-576.157403263744j</v>
      </c>
      <c r="AF130" s="55">
        <f t="shared" si="20"/>
        <v>55.446703337202152</v>
      </c>
      <c r="AG130" s="55">
        <f t="shared" si="21"/>
        <v>-103.29257083331559</v>
      </c>
      <c r="AH130" s="55">
        <f t="shared" si="11"/>
        <v>76.707429166684406</v>
      </c>
      <c r="AI130" s="55">
        <f t="shared" si="22"/>
        <v>-55.446703337202152</v>
      </c>
      <c r="AJ130" s="55"/>
      <c r="AK130" s="55"/>
      <c r="AL130" s="39"/>
      <c r="AM130" s="55"/>
    </row>
    <row r="131" spans="2:39" s="29" customFormat="1" hidden="1" x14ac:dyDescent="0.3">
      <c r="B131" s="38">
        <v>20</v>
      </c>
      <c r="C131" s="55">
        <f t="shared" si="0"/>
        <v>251.18864315095806</v>
      </c>
      <c r="D131" s="55" t="str">
        <f t="shared" si="12"/>
        <v>1578.26479197648j</v>
      </c>
      <c r="E131" s="55">
        <f t="shared" si="1"/>
        <v>0.99999978809073597</v>
      </c>
      <c r="F131" s="55" t="str">
        <f t="shared" si="2"/>
        <v>0.000723094151061621j</v>
      </c>
      <c r="G131" s="55" t="str">
        <f t="shared" si="3"/>
        <v>16.6666614840683-0.0120515679906927j</v>
      </c>
      <c r="H131" s="55">
        <f t="shared" si="13"/>
        <v>24.436974562172928</v>
      </c>
      <c r="I131" s="55">
        <f t="shared" si="14"/>
        <v>-4.1430244605067876E-2</v>
      </c>
      <c r="J131" s="55"/>
      <c r="K131" s="55"/>
      <c r="L131" s="55"/>
      <c r="M131" s="55" t="str">
        <f t="shared" si="4"/>
        <v>2.1+0.000331435606315061j</v>
      </c>
      <c r="N131" s="55" t="str">
        <f t="shared" si="5"/>
        <v>1+0.331593432794258j</v>
      </c>
      <c r="O131" s="55" t="str">
        <f t="shared" si="15"/>
        <v>1.89206896377362-0.627066207174853j</v>
      </c>
      <c r="P131" s="55">
        <f t="shared" si="16"/>
        <v>-18.33613918774406</v>
      </c>
      <c r="Q131" s="55"/>
      <c r="R131" s="55"/>
      <c r="S131" s="55"/>
      <c r="T131" s="55" t="str">
        <f t="shared" si="6"/>
        <v>7-88.7050137034839j</v>
      </c>
      <c r="U131" s="55">
        <f t="shared" si="7"/>
        <v>38.98592430387864</v>
      </c>
      <c r="V131" s="55">
        <f t="shared" si="8"/>
        <v>-85.487954872536562</v>
      </c>
      <c r="W131" s="55"/>
      <c r="X131" s="55" t="str">
        <f t="shared" si="9"/>
        <v>85000-0.00114029631220301j</v>
      </c>
      <c r="Y131" s="55" t="str">
        <f t="shared" si="10"/>
        <v>0.19047619047619+2.06856473869027E-09j</v>
      </c>
      <c r="Z131" s="55">
        <f t="shared" si="17"/>
        <v>-14.403186068119158</v>
      </c>
      <c r="AA131" s="55">
        <f t="shared" si="18"/>
        <v>6.222301531768076E-7</v>
      </c>
      <c r="AB131" s="55"/>
      <c r="AC131" s="55"/>
      <c r="AD131" s="55"/>
      <c r="AE131" s="55" t="str">
        <f t="shared" si="19"/>
        <v>-134.933187051545-546.650061584532j</v>
      </c>
      <c r="AF131" s="55">
        <f t="shared" si="20"/>
        <v>55.011048193720015</v>
      </c>
      <c r="AG131" s="55">
        <f t="shared" si="21"/>
        <v>-103.86552368265559</v>
      </c>
      <c r="AH131" s="55">
        <f t="shared" si="11"/>
        <v>76.134476317344408</v>
      </c>
      <c r="AI131" s="55">
        <f t="shared" si="22"/>
        <v>-55.011048193720015</v>
      </c>
      <c r="AJ131" s="55"/>
      <c r="AK131" s="55"/>
      <c r="AL131" s="39"/>
      <c r="AM131" s="55"/>
    </row>
    <row r="132" spans="2:39" s="29" customFormat="1" hidden="1" x14ac:dyDescent="0.3">
      <c r="B132" s="38">
        <v>21</v>
      </c>
      <c r="C132" s="55">
        <f t="shared" si="0"/>
        <v>263.02679918953822</v>
      </c>
      <c r="D132" s="55" t="str">
        <f t="shared" si="12"/>
        <v>1652.64612006218j</v>
      </c>
      <c r="E132" s="55">
        <f t="shared" si="1"/>
        <v>0.99999976764611243</v>
      </c>
      <c r="F132" s="55" t="str">
        <f t="shared" si="2"/>
        <v>0.00075717252850525j</v>
      </c>
      <c r="G132" s="55" t="str">
        <f t="shared" si="3"/>
        <v>16.6666609840606-0.0126195407712403j</v>
      </c>
      <c r="H132" s="55">
        <f t="shared" si="13"/>
        <v>24.43697452067244</v>
      </c>
      <c r="I132" s="55">
        <f t="shared" si="14"/>
        <v>-4.3382792036159891E-2</v>
      </c>
      <c r="J132" s="55"/>
      <c r="K132" s="55"/>
      <c r="L132" s="55"/>
      <c r="M132" s="55" t="str">
        <f t="shared" si="4"/>
        <v>2.1+0.000347055685213058j</v>
      </c>
      <c r="N132" s="55" t="str">
        <f t="shared" si="5"/>
        <v>1+0.347220949825064j</v>
      </c>
      <c r="O132" s="55" t="str">
        <f t="shared" si="15"/>
        <v>1.87416651451048-0.650402821613445j</v>
      </c>
      <c r="P132" s="55">
        <f t="shared" si="16"/>
        <v>-19.138603433996277</v>
      </c>
      <c r="Q132" s="55"/>
      <c r="R132" s="55"/>
      <c r="S132" s="55"/>
      <c r="T132" s="55" t="str">
        <f t="shared" si="6"/>
        <v>7-84.7126304297574j</v>
      </c>
      <c r="U132" s="55">
        <f t="shared" si="7"/>
        <v>38.588516617331734</v>
      </c>
      <c r="V132" s="55">
        <f t="shared" si="8"/>
        <v>-85.276249518246772</v>
      </c>
      <c r="W132" s="55"/>
      <c r="X132" s="55" t="str">
        <f t="shared" si="9"/>
        <v>85000-0.00119403682174492j</v>
      </c>
      <c r="Y132" s="55" t="str">
        <f t="shared" si="10"/>
        <v>0.19047619047619+2.166053191374E-09j</v>
      </c>
      <c r="Z132" s="55">
        <f t="shared" si="17"/>
        <v>-14.403186068119158</v>
      </c>
      <c r="AA132" s="55">
        <f t="shared" si="18"/>
        <v>6.515549568495099E-7</v>
      </c>
      <c r="AB132" s="55"/>
      <c r="AC132" s="55"/>
      <c r="AD132" s="55"/>
      <c r="AE132" s="55" t="str">
        <f t="shared" si="19"/>
        <v>-133.656546905917-518.370016320077j</v>
      </c>
      <c r="AF132" s="55">
        <f t="shared" si="20"/>
        <v>54.572330671624165</v>
      </c>
      <c r="AG132" s="55">
        <f t="shared" si="21"/>
        <v>-104.45823509272427</v>
      </c>
      <c r="AH132" s="55">
        <f t="shared" si="11"/>
        <v>75.541764907275734</v>
      </c>
      <c r="AI132" s="55">
        <f t="shared" si="22"/>
        <v>-54.572330671624165</v>
      </c>
      <c r="AJ132" s="55"/>
      <c r="AK132" s="55"/>
      <c r="AL132" s="39"/>
      <c r="AM132" s="55"/>
    </row>
    <row r="133" spans="2:39" s="29" customFormat="1" hidden="1" x14ac:dyDescent="0.3">
      <c r="B133" s="38">
        <v>22</v>
      </c>
      <c r="C133" s="55">
        <f t="shared" si="0"/>
        <v>275.4228703338166</v>
      </c>
      <c r="D133" s="55" t="str">
        <f t="shared" si="12"/>
        <v>1730.53293214266j</v>
      </c>
      <c r="E133" s="55">
        <f t="shared" si="1"/>
        <v>0.99999974522902846</v>
      </c>
      <c r="F133" s="55" t="str">
        <f t="shared" si="2"/>
        <v>0.000792856970397729j</v>
      </c>
      <c r="G133" s="55" t="str">
        <f t="shared" si="3"/>
        <v>16.6666604358129-0.0132142812664016j</v>
      </c>
      <c r="H133" s="55">
        <f t="shared" si="13"/>
        <v>24.436974475167986</v>
      </c>
      <c r="I133" s="55">
        <f t="shared" si="14"/>
        <v>-4.5427360216008628E-2</v>
      </c>
      <c r="J133" s="55"/>
      <c r="K133" s="55"/>
      <c r="L133" s="55"/>
      <c r="M133" s="55" t="str">
        <f t="shared" si="4"/>
        <v>2.1+0.000363411915749959j</v>
      </c>
      <c r="N133" s="55" t="str">
        <f t="shared" si="5"/>
        <v>1+0.363584969043173j</v>
      </c>
      <c r="O133" s="55" t="str">
        <f t="shared" si="15"/>
        <v>1.8549224567457-0.674058512097621j</v>
      </c>
      <c r="P133" s="55">
        <f t="shared" si="16"/>
        <v>-19.9705904682435</v>
      </c>
      <c r="Q133" s="55"/>
      <c r="R133" s="55"/>
      <c r="S133" s="55"/>
      <c r="T133" s="55" t="str">
        <f t="shared" si="6"/>
        <v>7-80.8999340027924j</v>
      </c>
      <c r="U133" s="55">
        <f t="shared" si="7"/>
        <v>38.191357255151132</v>
      </c>
      <c r="V133" s="55">
        <f t="shared" si="8"/>
        <v>-85.054705367379228</v>
      </c>
      <c r="W133" s="55"/>
      <c r="X133" s="55" t="str">
        <f t="shared" si="9"/>
        <v>85000-0.00125031004347307j</v>
      </c>
      <c r="Y133" s="55" t="str">
        <f t="shared" si="10"/>
        <v>0.19047619047619+2.26813613328448E-09j</v>
      </c>
      <c r="Z133" s="55">
        <f t="shared" si="17"/>
        <v>-14.403186068119158</v>
      </c>
      <c r="AA133" s="55">
        <f t="shared" si="18"/>
        <v>6.8226179594119572E-7</v>
      </c>
      <c r="AB133" s="55"/>
      <c r="AC133" s="55"/>
      <c r="AD133" s="55"/>
      <c r="AE133" s="55" t="str">
        <f t="shared" si="19"/>
        <v>-132.284235422368-491.265129699221j</v>
      </c>
      <c r="AF133" s="55">
        <f t="shared" si="20"/>
        <v>54.130323082610147</v>
      </c>
      <c r="AG133" s="55">
        <f t="shared" si="21"/>
        <v>-105.07072251357687</v>
      </c>
      <c r="AH133" s="55">
        <f t="shared" si="11"/>
        <v>74.929277486423132</v>
      </c>
      <c r="AI133" s="55">
        <f t="shared" si="22"/>
        <v>-54.130323082610147</v>
      </c>
      <c r="AJ133" s="55"/>
      <c r="AK133" s="55"/>
      <c r="AL133" s="39"/>
      <c r="AM133" s="55"/>
    </row>
    <row r="134" spans="2:39" s="29" customFormat="1" hidden="1" x14ac:dyDescent="0.3">
      <c r="B134" s="38">
        <v>23</v>
      </c>
      <c r="C134" s="55">
        <f t="shared" si="0"/>
        <v>288.40315031266061</v>
      </c>
      <c r="D134" s="55" t="str">
        <f t="shared" si="12"/>
        <v>1812.09043658881j</v>
      </c>
      <c r="E134" s="55">
        <f t="shared" si="1"/>
        <v>0.99999972064918474</v>
      </c>
      <c r="F134" s="55" t="str">
        <f t="shared" si="2"/>
        <v>0.000830223168224609j</v>
      </c>
      <c r="G134" s="55" t="str">
        <f t="shared" si="3"/>
        <v>16.6666598346714-0.0138370509970542j</v>
      </c>
      <c r="H134" s="55">
        <f t="shared" si="13"/>
        <v>24.436974425273409</v>
      </c>
      <c r="I134" s="55">
        <f t="shared" si="14"/>
        <v>-4.7568285952349361E-2</v>
      </c>
      <c r="J134" s="55"/>
      <c r="K134" s="55"/>
      <c r="L134" s="55"/>
      <c r="M134" s="55" t="str">
        <f t="shared" si="4"/>
        <v>2.1+0.00038053899168365j</v>
      </c>
      <c r="N134" s="55" t="str">
        <f t="shared" si="5"/>
        <v>1+0.380720200727309j</v>
      </c>
      <c r="O134" s="55" t="str">
        <f t="shared" si="15"/>
        <v>1.83427117655883-0.69796355153611j</v>
      </c>
      <c r="P134" s="55">
        <f t="shared" si="16"/>
        <v>-20.832457600119977</v>
      </c>
      <c r="Q134" s="55"/>
      <c r="R134" s="55"/>
      <c r="S134" s="55"/>
      <c r="T134" s="55" t="str">
        <f t="shared" si="6"/>
        <v>7-77.2588371822901j</v>
      </c>
      <c r="U134" s="55">
        <f t="shared" si="7"/>
        <v>37.794469818528434</v>
      </c>
      <c r="V134" s="55">
        <f t="shared" si="8"/>
        <v>-84.822879052796921</v>
      </c>
      <c r="W134" s="55"/>
      <c r="X134" s="55" t="str">
        <f t="shared" si="9"/>
        <v>85000-0.00130923534043542j</v>
      </c>
      <c r="Y134" s="55" t="str">
        <f t="shared" si="10"/>
        <v>0.19047619047619+2.37503009602797E-09j</v>
      </c>
      <c r="Z134" s="55">
        <f t="shared" si="17"/>
        <v>-14.403186068119158</v>
      </c>
      <c r="AA134" s="55">
        <f t="shared" si="18"/>
        <v>7.1441580377450663E-7</v>
      </c>
      <c r="AB134" s="55"/>
      <c r="AC134" s="55"/>
      <c r="AD134" s="55"/>
      <c r="AE134" s="55" t="str">
        <f t="shared" si="19"/>
        <v>-130.8115736118-465.286459086849j</v>
      </c>
      <c r="AF134" s="55">
        <f t="shared" si="20"/>
        <v>53.684787073261461</v>
      </c>
      <c r="AG134" s="55">
        <f t="shared" si="21"/>
        <v>-105.70290422445336</v>
      </c>
      <c r="AH134" s="55">
        <f t="shared" si="11"/>
        <v>74.297095775546623</v>
      </c>
      <c r="AI134" s="55">
        <f t="shared" si="22"/>
        <v>-53.684787073261461</v>
      </c>
      <c r="AJ134" s="55"/>
      <c r="AK134" s="55"/>
      <c r="AL134" s="39"/>
      <c r="AM134" s="55"/>
    </row>
    <row r="135" spans="2:39" s="29" customFormat="1" hidden="1" x14ac:dyDescent="0.3">
      <c r="B135" s="38">
        <v>24</v>
      </c>
      <c r="C135" s="55">
        <f t="shared" si="0"/>
        <v>301.99517204020168</v>
      </c>
      <c r="D135" s="55" t="str">
        <f t="shared" si="12"/>
        <v>1897.49162780217j</v>
      </c>
      <c r="E135" s="55">
        <f t="shared" si="1"/>
        <v>0.99999969369792197</v>
      </c>
      <c r="F135" s="55" t="str">
        <f t="shared" si="2"/>
        <v>0.000869350380701257j</v>
      </c>
      <c r="G135" s="55" t="str">
        <f t="shared" si="3"/>
        <v>16.6666591755327-0.0144891709373306j</v>
      </c>
      <c r="H135" s="55">
        <f t="shared" si="13"/>
        <v>24.436974370565018</v>
      </c>
      <c r="I135" s="55">
        <f t="shared" si="14"/>
        <v>-4.9810110440881898E-2</v>
      </c>
      <c r="J135" s="55"/>
      <c r="K135" s="55"/>
      <c r="L135" s="55"/>
      <c r="M135" s="55" t="str">
        <f t="shared" si="4"/>
        <v>2.1+0.000398473241838456j</v>
      </c>
      <c r="N135" s="55" t="str">
        <f t="shared" si="5"/>
        <v>1+0.398662991001236j</v>
      </c>
      <c r="O135" s="55" t="str">
        <f t="shared" si="15"/>
        <v>1.81214991874705-0.722038633508508j</v>
      </c>
      <c r="P135" s="55">
        <f t="shared" si="16"/>
        <v>-21.724468459519244</v>
      </c>
      <c r="Q135" s="55"/>
      <c r="R135" s="55"/>
      <c r="S135" s="55"/>
      <c r="T135" s="55" t="str">
        <f t="shared" si="6"/>
        <v>7-73.7816167137241j</v>
      </c>
      <c r="U135" s="55">
        <f t="shared" si="7"/>
        <v>37.397880114392798</v>
      </c>
      <c r="V135" s="55">
        <f t="shared" si="8"/>
        <v>-84.580309269308444</v>
      </c>
      <c r="W135" s="55"/>
      <c r="X135" s="55" t="str">
        <f t="shared" si="9"/>
        <v>85000-0.00137093770108706j</v>
      </c>
      <c r="Y135" s="55" t="str">
        <f t="shared" si="10"/>
        <v>0.19047619047619+2.48696181603095E-09j</v>
      </c>
      <c r="Z135" s="55">
        <f t="shared" si="17"/>
        <v>-14.403186068119158</v>
      </c>
      <c r="AA135" s="55">
        <f t="shared" si="18"/>
        <v>7.4808518331101347E-7</v>
      </c>
      <c r="AB135" s="55"/>
      <c r="AC135" s="55"/>
      <c r="AD135" s="55"/>
      <c r="AE135" s="55" t="str">
        <f t="shared" si="19"/>
        <v>-129.234086342898-440.388171530288j</v>
      </c>
      <c r="AF135" s="55">
        <f t="shared" si="20"/>
        <v>53.235474245800845</v>
      </c>
      <c r="AG135" s="55">
        <f t="shared" si="21"/>
        <v>-106.35458709118339</v>
      </c>
      <c r="AH135" s="55">
        <f t="shared" si="11"/>
        <v>73.64541290881661</v>
      </c>
      <c r="AI135" s="55">
        <f t="shared" si="22"/>
        <v>-53.235474245800845</v>
      </c>
      <c r="AJ135" s="55"/>
      <c r="AK135" s="55"/>
      <c r="AL135" s="39"/>
      <c r="AM135" s="55"/>
    </row>
    <row r="136" spans="2:39" s="29" customFormat="1" hidden="1" x14ac:dyDescent="0.3">
      <c r="B136" s="38">
        <v>25</v>
      </c>
      <c r="C136" s="55">
        <f t="shared" si="0"/>
        <v>316.22776601683796</v>
      </c>
      <c r="D136" s="55" t="str">
        <f t="shared" si="12"/>
        <v>1986.91765315922j</v>
      </c>
      <c r="E136" s="55">
        <f t="shared" si="1"/>
        <v>0.99999966414644992</v>
      </c>
      <c r="F136" s="55" t="str">
        <f t="shared" si="2"/>
        <v>0.000910321601891202j</v>
      </c>
      <c r="G136" s="55" t="str">
        <f t="shared" si="3"/>
        <v>16.6666584528016-0.0151720243165061j</v>
      </c>
      <c r="H136" s="55">
        <f t="shared" si="13"/>
        <v>24.43697431057851</v>
      </c>
      <c r="I136" s="55">
        <f t="shared" si="14"/>
        <v>-5.2157588897852741E-2</v>
      </c>
      <c r="J136" s="55"/>
      <c r="K136" s="55"/>
      <c r="L136" s="55"/>
      <c r="M136" s="55" t="str">
        <f t="shared" si="4"/>
        <v>2.1+0.000417252707163436j</v>
      </c>
      <c r="N136" s="55" t="str">
        <f t="shared" si="5"/>
        <v>1+0.417451398928752j</v>
      </c>
      <c r="O136" s="55" t="str">
        <f t="shared" si="15"/>
        <v>1.78850002648043-0.746194585331202j</v>
      </c>
      <c r="P136" s="55">
        <f t="shared" si="16"/>
        <v>-22.646780758319206</v>
      </c>
      <c r="Q136" s="55"/>
      <c r="R136" s="55"/>
      <c r="S136" s="55"/>
      <c r="T136" s="55" t="str">
        <f t="shared" si="6"/>
        <v>7-70.4608969462818j</v>
      </c>
      <c r="U136" s="55">
        <f t="shared" si="7"/>
        <v>37.00161635408049</v>
      </c>
      <c r="V136" s="55">
        <f t="shared" si="8"/>
        <v>-84.326516352758432</v>
      </c>
      <c r="W136" s="55"/>
      <c r="X136" s="55" t="str">
        <f t="shared" si="9"/>
        <v>85000-0.00143554800440754j</v>
      </c>
      <c r="Y136" s="55" t="str">
        <f t="shared" si="10"/>
        <v>0.19047619047619+2.60416871547853E-09j</v>
      </c>
      <c r="Z136" s="55">
        <f t="shared" si="17"/>
        <v>-14.403186068119158</v>
      </c>
      <c r="AA136" s="55">
        <f t="shared" si="18"/>
        <v>7.8334135181885635E-7</v>
      </c>
      <c r="AB136" s="55"/>
      <c r="AC136" s="55"/>
      <c r="AD136" s="55"/>
      <c r="AE136" s="55" t="str">
        <f t="shared" si="19"/>
        <v>-127.547590743091-416.527455007156j</v>
      </c>
      <c r="AF136" s="55">
        <f t="shared" si="20"/>
        <v>52.78212701753133</v>
      </c>
      <c r="AG136" s="55">
        <f t="shared" si="21"/>
        <v>-107.02545391663416</v>
      </c>
      <c r="AH136" s="55">
        <f t="shared" si="11"/>
        <v>72.974546083365837</v>
      </c>
      <c r="AI136" s="55">
        <f t="shared" si="22"/>
        <v>-52.78212701753133</v>
      </c>
      <c r="AJ136" s="55"/>
      <c r="AK136" s="55"/>
      <c r="AL136" s="39"/>
      <c r="AM136" s="55"/>
    </row>
    <row r="137" spans="2:39" s="29" customFormat="1" hidden="1" x14ac:dyDescent="0.3">
      <c r="B137" s="38">
        <v>26</v>
      </c>
      <c r="C137" s="55">
        <f t="shared" si="0"/>
        <v>331.13112148259114</v>
      </c>
      <c r="D137" s="55" t="str">
        <f t="shared" si="12"/>
        <v>2080.55819724932j</v>
      </c>
      <c r="E137" s="55">
        <f t="shared" si="1"/>
        <v>0.99999963174390527</v>
      </c>
      <c r="F137" s="55" t="str">
        <f t="shared" si="2"/>
        <v>0.000953223737247706j</v>
      </c>
      <c r="G137" s="55" t="str">
        <f t="shared" si="3"/>
        <v>16.6666576603427-0.0158870595529264j</v>
      </c>
      <c r="H137" s="55">
        <f t="shared" si="13"/>
        <v>24.43697424480462</v>
      </c>
      <c r="I137" s="55">
        <f t="shared" si="14"/>
        <v>-5.461570064662178E-2</v>
      </c>
      <c r="J137" s="55"/>
      <c r="K137" s="55"/>
      <c r="L137" s="55"/>
      <c r="M137" s="55" t="str">
        <f t="shared" si="4"/>
        <v>2.1+0.000436917221422357j</v>
      </c>
      <c r="N137" s="55" t="str">
        <f t="shared" si="5"/>
        <v>1+0.437125277242082j</v>
      </c>
      <c r="O137" s="55" t="str">
        <f t="shared" si="15"/>
        <v>1.76326830972804-0.770332231520623j</v>
      </c>
      <c r="P137" s="55">
        <f t="shared" si="16"/>
        <v>-23.599433782393781</v>
      </c>
      <c r="Q137" s="55"/>
      <c r="R137" s="55"/>
      <c r="S137" s="55"/>
      <c r="T137" s="55" t="str">
        <f t="shared" si="6"/>
        <v>7-67.2896341881194j</v>
      </c>
      <c r="U137" s="55">
        <f t="shared" si="7"/>
        <v>36.605709368399452</v>
      </c>
      <c r="V137" s="55">
        <f t="shared" si="8"/>
        <v>-84.061001898716242</v>
      </c>
      <c r="W137" s="55"/>
      <c r="X137" s="55" t="str">
        <f t="shared" si="9"/>
        <v>85000-0.00150320329751263j</v>
      </c>
      <c r="Y137" s="55" t="str">
        <f t="shared" si="10"/>
        <v>0.19047619047619+2.7268994059186E-09j</v>
      </c>
      <c r="Z137" s="55">
        <f t="shared" si="17"/>
        <v>-14.403186068119158</v>
      </c>
      <c r="AA137" s="55">
        <f t="shared" si="18"/>
        <v>8.2025909235830526E-7</v>
      </c>
      <c r="AB137" s="55"/>
      <c r="AC137" s="55"/>
      <c r="AD137" s="55"/>
      <c r="AE137" s="55" t="str">
        <f t="shared" si="19"/>
        <v>-125.748293782281-393.664423863569j</v>
      </c>
      <c r="AF137" s="55">
        <f t="shared" si="20"/>
        <v>52.324479745345968</v>
      </c>
      <c r="AG137" s="55">
        <f t="shared" si="21"/>
        <v>-107.71505056149749</v>
      </c>
      <c r="AH137" s="55">
        <f t="shared" si="11"/>
        <v>72.284949438502508</v>
      </c>
      <c r="AI137" s="55">
        <f t="shared" si="22"/>
        <v>-52.324479745345968</v>
      </c>
      <c r="AJ137" s="55"/>
      <c r="AK137" s="55"/>
      <c r="AL137" s="39"/>
      <c r="AM137" s="55"/>
    </row>
    <row r="138" spans="2:39" s="29" customFormat="1" hidden="1" x14ac:dyDescent="0.3">
      <c r="B138" s="38">
        <v>27</v>
      </c>
      <c r="C138" s="55">
        <f t="shared" si="0"/>
        <v>346.73685045253171</v>
      </c>
      <c r="D138" s="55" t="str">
        <f t="shared" si="12"/>
        <v>2178.61188422107j</v>
      </c>
      <c r="E138" s="55">
        <f t="shared" si="1"/>
        <v>0.99999959621522161</v>
      </c>
      <c r="F138" s="55" t="str">
        <f t="shared" si="2"/>
        <v>0.000998147787951839j</v>
      </c>
      <c r="G138" s="55" t="str">
        <f t="shared" si="3"/>
        <v>16.6666567914287-0.0166357933261971j</v>
      </c>
      <c r="H138" s="55">
        <f t="shared" si="13"/>
        <v>24.43697417268492</v>
      </c>
      <c r="I138" s="55">
        <f t="shared" si="14"/>
        <v>-5.7189659679603558E-2</v>
      </c>
      <c r="J138" s="55"/>
      <c r="K138" s="55"/>
      <c r="L138" s="55"/>
      <c r="M138" s="55" t="str">
        <f t="shared" si="4"/>
        <v>2.1+0.000457508495686425j</v>
      </c>
      <c r="N138" s="55" t="str">
        <f t="shared" si="5"/>
        <v>1+0.457726356874847j</v>
      </c>
      <c r="O138" s="55" t="str">
        <f t="shared" si="15"/>
        <v>1.73640852827859-0.794342441199689j</v>
      </c>
      <c r="P138" s="55">
        <f t="shared" si="16"/>
        <v>-24.582335823939438</v>
      </c>
      <c r="Q138" s="55"/>
      <c r="R138" s="55"/>
      <c r="S138" s="55"/>
      <c r="T138" s="55" t="str">
        <f t="shared" si="6"/>
        <v>7-64.2611017657489j</v>
      </c>
      <c r="U138" s="55">
        <f t="shared" si="7"/>
        <v>36.210192840137303</v>
      </c>
      <c r="V138" s="55">
        <f t="shared" si="8"/>
        <v>-83.783248430569131</v>
      </c>
      <c r="W138" s="55"/>
      <c r="X138" s="55" t="str">
        <f t="shared" si="9"/>
        <v>85000-0.00157404708634972j</v>
      </c>
      <c r="Y138" s="55" t="str">
        <f t="shared" si="10"/>
        <v>0.19047619047619+2.8554142156004E-09j</v>
      </c>
      <c r="Z138" s="55">
        <f t="shared" si="17"/>
        <v>-14.403186068119158</v>
      </c>
      <c r="AA138" s="55">
        <f t="shared" si="18"/>
        <v>8.5891671240669959E-7</v>
      </c>
      <c r="AB138" s="55"/>
      <c r="AC138" s="55"/>
      <c r="AD138" s="55"/>
      <c r="AE138" s="55" t="str">
        <f t="shared" si="19"/>
        <v>-123.832898028412-371.762015829478j</v>
      </c>
      <c r="AF138" s="55">
        <f t="shared" si="20"/>
        <v>51.862260139661636</v>
      </c>
      <c r="AG138" s="55">
        <f t="shared" si="21"/>
        <v>-108.42277305527148</v>
      </c>
      <c r="AH138" s="55">
        <f t="shared" si="11"/>
        <v>71.577226944728523</v>
      </c>
      <c r="AI138" s="55">
        <f t="shared" si="22"/>
        <v>-51.862260139661636</v>
      </c>
      <c r="AJ138" s="55"/>
      <c r="AK138" s="55"/>
      <c r="AL138" s="39"/>
      <c r="AM138" s="55"/>
    </row>
    <row r="139" spans="2:39" s="29" customFormat="1" hidden="1" x14ac:dyDescent="0.3">
      <c r="B139" s="38">
        <v>28</v>
      </c>
      <c r="C139" s="55">
        <f t="shared" si="0"/>
        <v>363.0780547701014</v>
      </c>
      <c r="D139" s="55" t="str">
        <f t="shared" si="12"/>
        <v>2281.28669909085j</v>
      </c>
      <c r="E139" s="55">
        <f t="shared" si="1"/>
        <v>0.99999955725879452</v>
      </c>
      <c r="F139" s="55" t="str">
        <f t="shared" si="2"/>
        <v>0.00104518904393823j</v>
      </c>
      <c r="G139" s="55" t="str">
        <f t="shared" si="3"/>
        <v>16.6666558386834-0.0174198137941504j</v>
      </c>
      <c r="H139" s="55">
        <f t="shared" si="13"/>
        <v>24.436974093607219</v>
      </c>
      <c r="I139" s="55">
        <f t="shared" si="14"/>
        <v>-5.9884925717995509E-2</v>
      </c>
      <c r="J139" s="55"/>
      <c r="K139" s="55"/>
      <c r="L139" s="55"/>
      <c r="M139" s="55" t="str">
        <f t="shared" si="4"/>
        <v>2.1+0.000479070206809078j</v>
      </c>
      <c r="N139" s="55" t="str">
        <f t="shared" si="5"/>
        <v>1+0.479298335478988j</v>
      </c>
      <c r="O139" s="55" t="str">
        <f t="shared" si="15"/>
        <v>1.70788296745312-0.818106393286385j</v>
      </c>
      <c r="P139" s="55">
        <f t="shared" si="16"/>
        <v>-25.595251806661771</v>
      </c>
      <c r="Q139" s="55"/>
      <c r="R139" s="55"/>
      <c r="S139" s="55"/>
      <c r="T139" s="55" t="str">
        <f t="shared" si="6"/>
        <v>7-61.368875755859j</v>
      </c>
      <c r="U139" s="55">
        <f t="shared" si="7"/>
        <v>35.815103555061391</v>
      </c>
      <c r="V139" s="55">
        <f t="shared" si="8"/>
        <v>-83.49271912824986</v>
      </c>
      <c r="W139" s="55"/>
      <c r="X139" s="55" t="str">
        <f t="shared" si="9"/>
        <v>85000-0.00164822964009314j</v>
      </c>
      <c r="Y139" s="55" t="str">
        <f t="shared" si="10"/>
        <v>0.19047619047619+2.98998574166556E-09j</v>
      </c>
      <c r="Z139" s="55">
        <f t="shared" si="17"/>
        <v>-14.403186068119158</v>
      </c>
      <c r="AA139" s="55">
        <f t="shared" si="18"/>
        <v>8.993962099590839E-7</v>
      </c>
      <c r="AB139" s="55"/>
      <c r="AC139" s="55"/>
      <c r="AD139" s="55"/>
      <c r="AE139" s="55" t="str">
        <f t="shared" si="19"/>
        <v>-121.798714012982-350.785877986628j</v>
      </c>
      <c r="AF139" s="55">
        <f t="shared" si="20"/>
        <v>51.395190988704364</v>
      </c>
      <c r="AG139" s="55">
        <f t="shared" si="21"/>
        <v>-109.14785496123339</v>
      </c>
      <c r="AH139" s="55">
        <f t="shared" si="11"/>
        <v>70.852145038766608</v>
      </c>
      <c r="AI139" s="55">
        <f t="shared" si="22"/>
        <v>-51.395190988704364</v>
      </c>
      <c r="AJ139" s="55"/>
      <c r="AK139" s="55"/>
      <c r="AL139" s="39"/>
      <c r="AM139" s="55"/>
    </row>
    <row r="140" spans="2:39" s="29" customFormat="1" hidden="1" x14ac:dyDescent="0.3">
      <c r="B140" s="38">
        <v>29</v>
      </c>
      <c r="C140" s="55">
        <f t="shared" si="0"/>
        <v>380.18939632056117</v>
      </c>
      <c r="D140" s="55" t="str">
        <f t="shared" si="12"/>
        <v>2388.80042890683j</v>
      </c>
      <c r="E140" s="55">
        <f t="shared" si="1"/>
        <v>0.99999951454392166</v>
      </c>
      <c r="F140" s="55" t="str">
        <f t="shared" si="2"/>
        <v>0.00109444728601775j</v>
      </c>
      <c r="G140" s="55" t="str">
        <f t="shared" si="3"/>
        <v>16.666654794019-0.0182407839614083j</v>
      </c>
      <c r="H140" s="55">
        <f t="shared" si="13"/>
        <v>24.436974006900265</v>
      </c>
      <c r="I140" s="55">
        <f t="shared" si="14"/>
        <v>-6.2707215792747711E-2</v>
      </c>
      <c r="J140" s="55"/>
      <c r="K140" s="55"/>
      <c r="L140" s="55"/>
      <c r="M140" s="55" t="str">
        <f t="shared" si="4"/>
        <v>2.1+0.000501648090070434j</v>
      </c>
      <c r="N140" s="55" t="str">
        <f t="shared" si="5"/>
        <v>1+0.501886970113325j</v>
      </c>
      <c r="O140" s="55" t="str">
        <f t="shared" si="15"/>
        <v>1.6776640760666-0.841496091914964j</v>
      </c>
      <c r="P140" s="55">
        <f t="shared" si="16"/>
        <v>-26.637791398222458</v>
      </c>
      <c r="Q140" s="55"/>
      <c r="R140" s="55"/>
      <c r="S140" s="55"/>
      <c r="T140" s="55" t="str">
        <f t="shared" si="6"/>
        <v>7-58.606821359316j</v>
      </c>
      <c r="U140" s="55">
        <f t="shared" si="7"/>
        <v>35.420481672446051</v>
      </c>
      <c r="V140" s="55">
        <f t="shared" si="8"/>
        <v>-83.188857630414148</v>
      </c>
      <c r="W140" s="55"/>
      <c r="X140" s="55" t="str">
        <f t="shared" si="9"/>
        <v>85000-0.00172590830988519j</v>
      </c>
      <c r="Y140" s="55" t="str">
        <f t="shared" si="10"/>
        <v>0.19047619047619+3.13089942836316E-09j</v>
      </c>
      <c r="Z140" s="55">
        <f t="shared" si="17"/>
        <v>-14.403186068119158</v>
      </c>
      <c r="AA140" s="55">
        <f t="shared" si="18"/>
        <v>9.4178344745694062E-7</v>
      </c>
      <c r="AB140" s="55"/>
      <c r="AC140" s="55"/>
      <c r="AD140" s="55"/>
      <c r="AE140" s="55" t="str">
        <f t="shared" si="19"/>
        <v>-119.64377703561-330.70423917338j</v>
      </c>
      <c r="AF140" s="55">
        <f t="shared" si="20"/>
        <v>50.922992209085479</v>
      </c>
      <c r="AG140" s="55">
        <f t="shared" si="21"/>
        <v>-109.88935530264584</v>
      </c>
      <c r="AH140" s="55">
        <f t="shared" si="11"/>
        <v>70.110644697354161</v>
      </c>
      <c r="AI140" s="55">
        <f t="shared" si="22"/>
        <v>-50.922992209085479</v>
      </c>
      <c r="AJ140" s="55"/>
      <c r="AK140" s="55"/>
      <c r="AL140" s="39"/>
      <c r="AM140" s="55"/>
    </row>
    <row r="141" spans="2:39" s="29" customFormat="1" hidden="1" x14ac:dyDescent="0.3">
      <c r="B141" s="38">
        <v>30</v>
      </c>
      <c r="C141" s="55">
        <f t="shared" si="0"/>
        <v>398.10717055349727</v>
      </c>
      <c r="D141" s="55" t="str">
        <f t="shared" si="12"/>
        <v>2501.38112470457j</v>
      </c>
      <c r="E141" s="55">
        <f t="shared" si="1"/>
        <v>0.99999946770799486</v>
      </c>
      <c r="F141" s="55" t="str">
        <f t="shared" si="2"/>
        <v>0.00114602699752601j</v>
      </c>
      <c r="G141" s="55" t="str">
        <f t="shared" si="3"/>
        <v>16.6666536485673-0.0191004452066878j</v>
      </c>
      <c r="H141" s="55">
        <f t="shared" si="13"/>
        <v>24.436973911827998</v>
      </c>
      <c r="I141" s="55">
        <f t="shared" si="14"/>
        <v>-6.5662516371351842E-2</v>
      </c>
      <c r="J141" s="55"/>
      <c r="K141" s="55"/>
      <c r="L141" s="55"/>
      <c r="M141" s="55" t="str">
        <f t="shared" si="4"/>
        <v>2.1+0.00052529003618796j</v>
      </c>
      <c r="N141" s="55" t="str">
        <f t="shared" si="5"/>
        <v>1+0.52554017430043j</v>
      </c>
      <c r="O141" s="55" t="str">
        <f t="shared" si="15"/>
        <v>1.64573612717799-0.864375161093446j</v>
      </c>
      <c r="P141" s="55">
        <f t="shared" si="16"/>
        <v>-27.709397943209325</v>
      </c>
      <c r="Q141" s="55"/>
      <c r="R141" s="55"/>
      <c r="S141" s="55"/>
      <c r="T141" s="55" t="str">
        <f t="shared" si="6"/>
        <v>7-55.9690798884297j</v>
      </c>
      <c r="U141" s="55">
        <f t="shared" si="7"/>
        <v>35.026371016120912</v>
      </c>
      <c r="V141" s="55">
        <f t="shared" si="8"/>
        <v>-82.871087924630743</v>
      </c>
      <c r="W141" s="55"/>
      <c r="X141" s="55" t="str">
        <f t="shared" si="9"/>
        <v>85000-0.00180724786259905j</v>
      </c>
      <c r="Y141" s="55" t="str">
        <f t="shared" si="10"/>
        <v>0.19047619047619+3.27845417251528E-09j</v>
      </c>
      <c r="Z141" s="55">
        <f t="shared" si="17"/>
        <v>-14.403186068119158</v>
      </c>
      <c r="AA141" s="55">
        <f t="shared" si="18"/>
        <v>9.8616833391394853E-7</v>
      </c>
      <c r="AB141" s="55"/>
      <c r="AC141" s="55"/>
      <c r="AD141" s="55"/>
      <c r="AE141" s="55" t="str">
        <f t="shared" si="19"/>
        <v>-117.366965593642-311.487766565392j</v>
      </c>
      <c r="AF141" s="55">
        <f t="shared" si="20"/>
        <v>50.445383231910441</v>
      </c>
      <c r="AG141" s="55">
        <f t="shared" si="21"/>
        <v>-110.64614739804315</v>
      </c>
      <c r="AH141" s="55">
        <f t="shared" si="11"/>
        <v>69.353852601956845</v>
      </c>
      <c r="AI141" s="55">
        <f t="shared" si="22"/>
        <v>-50.445383231910441</v>
      </c>
      <c r="AJ141" s="55"/>
      <c r="AK141" s="55"/>
      <c r="AL141" s="39"/>
      <c r="AM141" s="55"/>
    </row>
    <row r="142" spans="2:39" s="29" customFormat="1" hidden="1" x14ac:dyDescent="0.3">
      <c r="B142" s="38">
        <v>31</v>
      </c>
      <c r="C142" s="55">
        <f t="shared" si="0"/>
        <v>416.86938347033549</v>
      </c>
      <c r="D142" s="55" t="str">
        <f t="shared" si="12"/>
        <v>2619.26758523382j</v>
      </c>
      <c r="E142" s="55">
        <f t="shared" si="1"/>
        <v>0.99999941635342238</v>
      </c>
      <c r="F142" s="55" t="str">
        <f t="shared" si="2"/>
        <v>0.00120003758594654j</v>
      </c>
      <c r="G142" s="55" t="str">
        <f t="shared" si="3"/>
        <v>16.6666523926044-0.0200006209763251j</v>
      </c>
      <c r="H142" s="55">
        <f t="shared" si="13"/>
        <v>24.436973807583271</v>
      </c>
      <c r="I142" s="55">
        <f t="shared" si="14"/>
        <v>-6.8757096056168199E-2</v>
      </c>
      <c r="J142" s="55"/>
      <c r="K142" s="55"/>
      <c r="L142" s="55"/>
      <c r="M142" s="55" t="str">
        <f t="shared" si="4"/>
        <v>2.1+0.000550046192899102j</v>
      </c>
      <c r="N142" s="55" t="str">
        <f t="shared" si="5"/>
        <v>1+0.550308119657625j</v>
      </c>
      <c r="O142" s="55" t="str">
        <f t="shared" si="15"/>
        <v>1.61209685315458-0.886599941772571j</v>
      </c>
      <c r="P142" s="55">
        <f t="shared" si="16"/>
        <v>-28.809338582949859</v>
      </c>
      <c r="Q142" s="55"/>
      <c r="R142" s="55"/>
      <c r="S142" s="55"/>
      <c r="T142" s="55" t="str">
        <f t="shared" si="6"/>
        <v>7-53.4500563398918j</v>
      </c>
      <c r="U142" s="55">
        <f t="shared" si="7"/>
        <v>34.632819386971761</v>
      </c>
      <c r="V142" s="55">
        <f t="shared" si="8"/>
        <v>-82.538814342075199</v>
      </c>
      <c r="W142" s="55"/>
      <c r="X142" s="55" t="str">
        <f t="shared" si="9"/>
        <v>85000-0.00189242083033144j</v>
      </c>
      <c r="Y142" s="55" t="str">
        <f t="shared" si="10"/>
        <v>0.19047619047619+3.43296295751735E-09j</v>
      </c>
      <c r="Z142" s="55">
        <f t="shared" si="17"/>
        <v>-14.403186068119158</v>
      </c>
      <c r="AA142" s="55">
        <f t="shared" si="18"/>
        <v>1.032645015625091E-6</v>
      </c>
      <c r="AB142" s="55"/>
      <c r="AC142" s="55"/>
      <c r="AD142" s="55"/>
      <c r="AE142" s="55" t="str">
        <f t="shared" si="19"/>
        <v>-114.96811798009-293.109404595537j</v>
      </c>
      <c r="AF142" s="55">
        <f t="shared" si="20"/>
        <v>49.962085725215559</v>
      </c>
      <c r="AG142" s="55">
        <f t="shared" si="21"/>
        <v>-111.41690898843616</v>
      </c>
      <c r="AH142" s="55">
        <f t="shared" si="11"/>
        <v>68.583091011563837</v>
      </c>
      <c r="AI142" s="55">
        <f t="shared" si="22"/>
        <v>-49.962085725215559</v>
      </c>
      <c r="AJ142" s="55"/>
      <c r="AK142" s="55"/>
      <c r="AL142" s="39"/>
      <c r="AM142" s="55"/>
    </row>
    <row r="143" spans="2:39" s="29" customFormat="1" hidden="1" x14ac:dyDescent="0.3">
      <c r="B143" s="38">
        <v>32</v>
      </c>
      <c r="C143" s="55">
        <f t="shared" si="0"/>
        <v>436.51583224016599</v>
      </c>
      <c r="D143" s="55" t="str">
        <f t="shared" si="12"/>
        <v>2742.70986348268j</v>
      </c>
      <c r="E143" s="55">
        <f t="shared" si="1"/>
        <v>0.99999936004425338</v>
      </c>
      <c r="F143" s="55" t="str">
        <f t="shared" si="2"/>
        <v>0.00125659361497871j</v>
      </c>
      <c r="G143" s="55" t="str">
        <f t="shared" si="3"/>
        <v>16.6666510154684-0.0209432206518505j</v>
      </c>
      <c r="H143" s="55">
        <f t="shared" si="13"/>
        <v>24.436973693281164</v>
      </c>
      <c r="I143" s="55">
        <f t="shared" si="14"/>
        <v>-7.199751888123071E-2</v>
      </c>
      <c r="J143" s="55"/>
      <c r="K143" s="55"/>
      <c r="L143" s="55"/>
      <c r="M143" s="55" t="str">
        <f t="shared" si="4"/>
        <v>2.1+0.000575969071331363j</v>
      </c>
      <c r="N143" s="55" t="str">
        <f t="shared" si="5"/>
        <v>1+0.576243342317711j</v>
      </c>
      <c r="O143" s="55" t="str">
        <f t="shared" si="15"/>
        <v>1.57675899818915-0.908020906074711j</v>
      </c>
      <c r="P143" s="55">
        <f t="shared" si="16"/>
        <v>-29.936695952604968</v>
      </c>
      <c r="Q143" s="55"/>
      <c r="R143" s="55"/>
      <c r="S143" s="55"/>
      <c r="T143" s="55" t="str">
        <f t="shared" si="6"/>
        <v>7-51.0444075270247j</v>
      </c>
      <c r="U143" s="55">
        <f t="shared" si="7"/>
        <v>34.23987889772561</v>
      </c>
      <c r="V143" s="55">
        <f t="shared" si="8"/>
        <v>-82.191421675320527</v>
      </c>
      <c r="W143" s="55"/>
      <c r="X143" s="55" t="str">
        <f t="shared" si="9"/>
        <v>85000-0.00198160787636624j</v>
      </c>
      <c r="Y143" s="55" t="str">
        <f t="shared" si="10"/>
        <v>0.19047619047619+3.59475351721767E-09j</v>
      </c>
      <c r="Z143" s="55">
        <f t="shared" si="17"/>
        <v>-14.403186068119156</v>
      </c>
      <c r="AA143" s="55">
        <f t="shared" si="18"/>
        <v>1.0813120758635016E-6</v>
      </c>
      <c r="AB143" s="55"/>
      <c r="AC143" s="55"/>
      <c r="AD143" s="55"/>
      <c r="AE143" s="55" t="str">
        <f t="shared" si="19"/>
        <v>-112.448142995076-275.544194985582j</v>
      </c>
      <c r="AF143" s="55">
        <f t="shared" si="20"/>
        <v>49.472826643376052</v>
      </c>
      <c r="AG143" s="55">
        <f t="shared" si="21"/>
        <v>-112.20011406549459</v>
      </c>
      <c r="AH143" s="55">
        <f t="shared" si="11"/>
        <v>67.799885934505411</v>
      </c>
      <c r="AI143" s="55">
        <f t="shared" si="22"/>
        <v>-49.472826643376052</v>
      </c>
      <c r="AJ143" s="55"/>
      <c r="AK143" s="55"/>
      <c r="AL143" s="39"/>
      <c r="AM143" s="55"/>
    </row>
    <row r="144" spans="2:39" s="29" customFormat="1" hidden="1" x14ac:dyDescent="0.3">
      <c r="B144" s="38">
        <v>33</v>
      </c>
      <c r="C144" s="55">
        <f t="shared" si="0"/>
        <v>457.08818961487509</v>
      </c>
      <c r="D144" s="55" t="str">
        <f t="shared" si="12"/>
        <v>2871.9697970735j</v>
      </c>
      <c r="E144" s="55">
        <f t="shared" si="1"/>
        <v>0.99999929830247736</v>
      </c>
      <c r="F144" s="55" t="str">
        <f t="shared" si="2"/>
        <v>0.00131581504754268j</v>
      </c>
      <c r="G144" s="55" t="str">
        <f t="shared" si="3"/>
        <v>16.6666495054688-0.0219302435998132j</v>
      </c>
      <c r="H144" s="55">
        <f t="shared" si="13"/>
        <v>24.436973567951384</v>
      </c>
      <c r="I144" s="55">
        <f t="shared" si="14"/>
        <v>-7.5390658235740066E-2</v>
      </c>
      <c r="J144" s="55"/>
      <c r="K144" s="55"/>
      <c r="L144" s="55"/>
      <c r="M144" s="55" t="str">
        <f t="shared" si="4"/>
        <v>2.1+0.000603113657385435j</v>
      </c>
      <c r="N144" s="55" t="str">
        <f t="shared" si="5"/>
        <v>1+0.603400854365142j</v>
      </c>
      <c r="O144" s="55" t="str">
        <f t="shared" si="15"/>
        <v>1.53975172439107-0.92848439235039j</v>
      </c>
      <c r="P144" s="55">
        <f t="shared" si="16"/>
        <v>-31.090361857826281</v>
      </c>
      <c r="Q144" s="55"/>
      <c r="R144" s="55"/>
      <c r="S144" s="55"/>
      <c r="T144" s="55" t="str">
        <f t="shared" si="6"/>
        <v>7-48.7470307461654j</v>
      </c>
      <c r="U144" s="55">
        <f t="shared" si="7"/>
        <v>33.847606330711855</v>
      </c>
      <c r="V144" s="55">
        <f t="shared" si="8"/>
        <v>-81.82827544010118</v>
      </c>
      <c r="W144" s="55"/>
      <c r="X144" s="55" t="str">
        <f t="shared" si="9"/>
        <v>84999.9999999999-0.0020749981783856j</v>
      </c>
      <c r="Y144" s="55" t="str">
        <f t="shared" si="10"/>
        <v>0.19047619047619+3.76416903108499E-09j</v>
      </c>
      <c r="Z144" s="55">
        <f t="shared" si="17"/>
        <v>-14.403186068119156</v>
      </c>
      <c r="AA144" s="55">
        <f t="shared" si="18"/>
        <v>1.1322727439888488E-6</v>
      </c>
      <c r="AB144" s="55"/>
      <c r="AC144" s="55"/>
      <c r="AD144" s="55"/>
      <c r="AE144" s="55" t="str">
        <f t="shared" si="19"/>
        <v>-109.80912021547-258.769077460269j</v>
      </c>
      <c r="AF144" s="55">
        <f t="shared" si="20"/>
        <v>48.977341582456624</v>
      </c>
      <c r="AG144" s="55">
        <f t="shared" si="21"/>
        <v>-112.99402682389049</v>
      </c>
      <c r="AH144" s="55">
        <f t="shared" si="11"/>
        <v>67.005973176109507</v>
      </c>
      <c r="AI144" s="55">
        <f t="shared" si="22"/>
        <v>-48.977341582456624</v>
      </c>
      <c r="AJ144" s="55"/>
      <c r="AK144" s="55"/>
      <c r="AL144" s="39"/>
      <c r="AM144" s="55"/>
    </row>
    <row r="145" spans="2:39" s="29" customFormat="1" hidden="1" x14ac:dyDescent="0.3">
      <c r="B145" s="38">
        <v>34</v>
      </c>
      <c r="C145" s="55">
        <f t="shared" si="0"/>
        <v>478.6300923226384</v>
      </c>
      <c r="D145" s="55" t="str">
        <f t="shared" si="12"/>
        <v>3007.32156365561j</v>
      </c>
      <c r="E145" s="55">
        <f t="shared" si="1"/>
        <v>0.99999923060396623</v>
      </c>
      <c r="F145" s="55" t="str">
        <f t="shared" si="2"/>
        <v>0.0013778275002369j</v>
      </c>
      <c r="G145" s="55" t="str">
        <f t="shared" si="3"/>
        <v>16.6666478497871-0.0229637834124448j</v>
      </c>
      <c r="H145" s="55">
        <f t="shared" si="13"/>
        <v>24.436973430529978</v>
      </c>
      <c r="I145" s="55">
        <f t="shared" si="14"/>
        <v>-7.8943711443792877E-2</v>
      </c>
      <c r="J145" s="55"/>
      <c r="K145" s="55"/>
      <c r="L145" s="55"/>
      <c r="M145" s="55" t="str">
        <f t="shared" si="4"/>
        <v>2.1+0.000631537528367678j</v>
      </c>
      <c r="N145" s="55" t="str">
        <f t="shared" si="5"/>
        <v>1+0.631838260524044j</v>
      </c>
      <c r="O145" s="55" t="str">
        <f t="shared" si="15"/>
        <v>1.50112180274945-0.947834651155565j</v>
      </c>
      <c r="P145" s="55">
        <f t="shared" si="16"/>
        <v>-32.269033329586463</v>
      </c>
      <c r="Q145" s="55"/>
      <c r="R145" s="55"/>
      <c r="S145" s="55"/>
      <c r="T145" s="55" t="str">
        <f t="shared" si="6"/>
        <v>7-46.5530529531469j</v>
      </c>
      <c r="U145" s="55">
        <f t="shared" si="7"/>
        <v>33.45606351910466</v>
      </c>
      <c r="V145" s="55">
        <f t="shared" si="8"/>
        <v>-81.44872230438439</v>
      </c>
      <c r="W145" s="55"/>
      <c r="X145" s="55" t="str">
        <f t="shared" si="9"/>
        <v>84999.9999999999-0.00217278982974118j</v>
      </c>
      <c r="Y145" s="55" t="str">
        <f t="shared" si="10"/>
        <v>0.19047619047619+3.94156885213819E-09j</v>
      </c>
      <c r="Z145" s="55">
        <f t="shared" si="17"/>
        <v>-14.403186068119156</v>
      </c>
      <c r="AA145" s="55">
        <f t="shared" si="18"/>
        <v>1.185635114410652E-6</v>
      </c>
      <c r="AB145" s="55"/>
      <c r="AC145" s="55"/>
      <c r="AD145" s="55"/>
      <c r="AE145" s="55" t="str">
        <f t="shared" si="19"/>
        <v>-107.054384923572-242.762671689977j</v>
      </c>
      <c r="AF145" s="55">
        <f t="shared" si="20"/>
        <v>48.475378407613725</v>
      </c>
      <c r="AG145" s="55">
        <f t="shared" si="21"/>
        <v>-113.79669815977955</v>
      </c>
      <c r="AH145" s="55">
        <f t="shared" si="11"/>
        <v>66.203301840220448</v>
      </c>
      <c r="AI145" s="55">
        <f t="shared" si="22"/>
        <v>-48.475378407613725</v>
      </c>
      <c r="AJ145" s="55"/>
      <c r="AK145" s="55"/>
      <c r="AL145" s="39"/>
      <c r="AM145" s="55"/>
    </row>
    <row r="146" spans="2:39" s="29" customFormat="1" hidden="1" x14ac:dyDescent="0.3">
      <c r="B146" s="38">
        <v>35</v>
      </c>
      <c r="C146" s="55">
        <f t="shared" si="0"/>
        <v>501.18723362727235</v>
      </c>
      <c r="D146" s="55" t="str">
        <f t="shared" si="12"/>
        <v>3149.05226247286j</v>
      </c>
      <c r="E146" s="55">
        <f t="shared" si="1"/>
        <v>0.9999991563740247</v>
      </c>
      <c r="F146" s="55" t="str">
        <f t="shared" si="2"/>
        <v>0.00144276250978766j</v>
      </c>
      <c r="G146" s="55" t="str">
        <f t="shared" si="3"/>
        <v>16.6666460343682-0.0240460323481451j</v>
      </c>
      <c r="H146" s="55">
        <f t="shared" si="13"/>
        <v>24.436973279850378</v>
      </c>
      <c r="I146" s="55">
        <f t="shared" si="14"/>
        <v>-8.2664215031255525E-2</v>
      </c>
      <c r="J146" s="55"/>
      <c r="K146" s="55"/>
      <c r="L146" s="55"/>
      <c r="M146" s="55" t="str">
        <f t="shared" si="4"/>
        <v>2.1+0.000661300975119301j</v>
      </c>
      <c r="N146" s="55" t="str">
        <f t="shared" si="5"/>
        <v>1+0.661615880345548j</v>
      </c>
      <c r="O146" s="55" t="str">
        <f t="shared" si="15"/>
        <v>1.46093451848089-0.965916176596816j</v>
      </c>
      <c r="P146" s="55">
        <f t="shared" si="16"/>
        <v>-33.471211433685639</v>
      </c>
      <c r="Q146" s="55"/>
      <c r="R146" s="55"/>
      <c r="S146" s="55"/>
      <c r="T146" s="55" t="str">
        <f t="shared" si="6"/>
        <v>7-44.4578204269185j</v>
      </c>
      <c r="U146" s="55">
        <f t="shared" si="7"/>
        <v>33.065317751905198</v>
      </c>
      <c r="V146" s="55">
        <f t="shared" si="8"/>
        <v>-81.052090710700867</v>
      </c>
      <c r="W146" s="55"/>
      <c r="X146" s="55" t="str">
        <f t="shared" si="9"/>
        <v>84999.9999999999-0.00227519025963664j</v>
      </c>
      <c r="Y146" s="55" t="str">
        <f t="shared" si="10"/>
        <v>0.19047619047619+4.12732926918211E-09j</v>
      </c>
      <c r="Z146" s="55">
        <f t="shared" si="17"/>
        <v>-14.403186068119156</v>
      </c>
      <c r="AA146" s="55">
        <f t="shared" si="18"/>
        <v>1.2415123758709872E-6</v>
      </c>
      <c r="AB146" s="55"/>
      <c r="AC146" s="55"/>
      <c r="AD146" s="55"/>
      <c r="AE146" s="55" t="str">
        <f t="shared" si="19"/>
        <v>-104.188592668299-227.505042131152j</v>
      </c>
      <c r="AF146" s="55">
        <f t="shared" si="20"/>
        <v>47.966701105096931</v>
      </c>
      <c r="AG146" s="55">
        <f t="shared" si="21"/>
        <v>-114.60596511790547</v>
      </c>
      <c r="AH146" s="55">
        <f t="shared" si="11"/>
        <v>65.39403488209453</v>
      </c>
      <c r="AI146" s="55">
        <f t="shared" si="22"/>
        <v>-47.966701105096931</v>
      </c>
      <c r="AJ146" s="55"/>
      <c r="AK146" s="55"/>
      <c r="AL146" s="39"/>
      <c r="AM146" s="55"/>
    </row>
    <row r="147" spans="2:39" s="29" customFormat="1" hidden="1" x14ac:dyDescent="0.3">
      <c r="B147" s="38">
        <v>36</v>
      </c>
      <c r="C147" s="55">
        <f t="shared" si="0"/>
        <v>524.80746024977259</v>
      </c>
      <c r="D147" s="55" t="str">
        <f t="shared" si="12"/>
        <v>3297.46252333961j</v>
      </c>
      <c r="E147" s="55">
        <f t="shared" si="1"/>
        <v>0.99999907498251239</v>
      </c>
      <c r="F147" s="55" t="str">
        <f t="shared" si="2"/>
        <v>0.00151075781205623j</v>
      </c>
      <c r="G147" s="55" t="str">
        <f t="shared" si="3"/>
        <v>16.6666440438009-0.0251792859812125j</v>
      </c>
      <c r="H147" s="55">
        <f t="shared" si="13"/>
        <v>24.436973114633432</v>
      </c>
      <c r="I147" s="55">
        <f t="shared" si="14"/>
        <v>-8.6560060712207842E-2</v>
      </c>
      <c r="J147" s="55"/>
      <c r="K147" s="55"/>
      <c r="L147" s="55"/>
      <c r="M147" s="55" t="str">
        <f t="shared" si="4"/>
        <v>2.1+0.000692467129901318j</v>
      </c>
      <c r="N147" s="55" t="str">
        <f t="shared" si="5"/>
        <v>1+0.692796876153652j</v>
      </c>
      <c r="O147" s="55" t="str">
        <f t="shared" si="15"/>
        <v>1.41927422229821-0.982576280483705j</v>
      </c>
      <c r="P147" s="55">
        <f t="shared" si="16"/>
        <v>-34.695203168724561</v>
      </c>
      <c r="Q147" s="55"/>
      <c r="R147" s="55"/>
      <c r="S147" s="55"/>
      <c r="T147" s="55" t="str">
        <f t="shared" si="6"/>
        <v>7-42.4568888983795j</v>
      </c>
      <c r="U147" s="55">
        <f t="shared" si="7"/>
        <v>32.675442202608508</v>
      </c>
      <c r="V147" s="55">
        <f t="shared" si="8"/>
        <v>-80.637691720444622</v>
      </c>
      <c r="W147" s="55"/>
      <c r="X147" s="55" t="str">
        <f t="shared" si="9"/>
        <v>84999.9999999999-0.00238241667311287j</v>
      </c>
      <c r="Y147" s="55" t="str">
        <f t="shared" si="10"/>
        <v>0.19047619047619+4.32184430496666E-09j</v>
      </c>
      <c r="Z147" s="55">
        <f t="shared" si="17"/>
        <v>-14.403186068119156</v>
      </c>
      <c r="AA147" s="55">
        <f t="shared" si="18"/>
        <v>1.3000230515330145E-6</v>
      </c>
      <c r="AB147" s="55"/>
      <c r="AC147" s="55"/>
      <c r="AD147" s="55"/>
      <c r="AE147" s="55" t="str">
        <f t="shared" si="19"/>
        <v>-101.217758576661-212.977448653339j</v>
      </c>
      <c r="AF147" s="55">
        <f t="shared" si="20"/>
        <v>47.451093797774753</v>
      </c>
      <c r="AG147" s="55">
        <f t="shared" si="21"/>
        <v>-115.41945364985833</v>
      </c>
      <c r="AH147" s="55">
        <f t="shared" si="11"/>
        <v>64.58054635014166</v>
      </c>
      <c r="AI147" s="55">
        <f t="shared" si="22"/>
        <v>-47.451093797774753</v>
      </c>
      <c r="AJ147" s="55"/>
      <c r="AK147" s="55"/>
      <c r="AL147" s="39"/>
      <c r="AM147" s="55"/>
    </row>
    <row r="148" spans="2:39" s="29" customFormat="1" hidden="1" x14ac:dyDescent="0.3">
      <c r="B148" s="38">
        <v>37</v>
      </c>
      <c r="C148" s="55">
        <f t="shared" si="0"/>
        <v>549.54087385762455</v>
      </c>
      <c r="D148" s="55" t="str">
        <f t="shared" si="12"/>
        <v>3452.86714431686j</v>
      </c>
      <c r="E148" s="55">
        <f t="shared" si="1"/>
        <v>0.99999898573849377</v>
      </c>
      <c r="F148" s="55" t="str">
        <f t="shared" si="2"/>
        <v>0.00158195763419499j</v>
      </c>
      <c r="G148" s="55" t="str">
        <f t="shared" si="3"/>
        <v>16.6666418611871-0.0263659480706649j</v>
      </c>
      <c r="H148" s="55">
        <f t="shared" si="13"/>
        <v>24.436972933476557</v>
      </c>
      <c r="I148" s="55">
        <f t="shared" si="14"/>
        <v>-9.0639512128837682E-2</v>
      </c>
      <c r="J148" s="55"/>
      <c r="K148" s="55"/>
      <c r="L148" s="55"/>
      <c r="M148" s="55" t="str">
        <f t="shared" si="4"/>
        <v>2.1+0.000725102100306541j</v>
      </c>
      <c r="N148" s="55" t="str">
        <f t="shared" si="5"/>
        <v>1+0.725447387020972j</v>
      </c>
      <c r="O148" s="55" t="str">
        <f t="shared" si="15"/>
        <v>1.37624446557298-0.997667849351689j</v>
      </c>
      <c r="P148" s="55">
        <f t="shared" si="16"/>
        <v>-35.939126721887504</v>
      </c>
      <c r="Q148" s="55"/>
      <c r="R148" s="55"/>
      <c r="S148" s="55"/>
      <c r="T148" s="55" t="str">
        <f t="shared" si="6"/>
        <v>7-40.5460141234883j</v>
      </c>
      <c r="U148" s="55">
        <f t="shared" si="7"/>
        <v>32.286516381105777</v>
      </c>
      <c r="V148" s="55">
        <f t="shared" si="8"/>
        <v>-80.204820111715733</v>
      </c>
      <c r="W148" s="55"/>
      <c r="X148" s="55" t="str">
        <f t="shared" si="9"/>
        <v>84999.9999999999-0.00249469651176893j</v>
      </c>
      <c r="Y148" s="55" t="str">
        <f t="shared" si="10"/>
        <v>0.19047619047619+4.52552655196178E-09j</v>
      </c>
      <c r="Z148" s="55">
        <f t="shared" si="17"/>
        <v>-14.403186068119155</v>
      </c>
      <c r="AA148" s="55">
        <f t="shared" si="18"/>
        <v>1.361291250384463E-6</v>
      </c>
      <c r="AB148" s="55"/>
      <c r="AC148" s="55"/>
      <c r="AD148" s="55"/>
      <c r="AE148" s="55" t="str">
        <f t="shared" si="19"/>
        <v>-98.1492669923253-199.16208708739j</v>
      </c>
      <c r="AF148" s="55">
        <f t="shared" si="20"/>
        <v>46.928364850211381</v>
      </c>
      <c r="AG148" s="55">
        <f t="shared" si="21"/>
        <v>-116.23458498444076</v>
      </c>
      <c r="AH148" s="55">
        <f t="shared" si="11"/>
        <v>63.765415015559228</v>
      </c>
      <c r="AI148" s="55">
        <f t="shared" si="22"/>
        <v>-46.928364850211381</v>
      </c>
      <c r="AJ148" s="55"/>
      <c r="AK148" s="55"/>
      <c r="AL148" s="39"/>
      <c r="AM148" s="55"/>
    </row>
    <row r="149" spans="2:39" s="29" customFormat="1" hidden="1" x14ac:dyDescent="0.3">
      <c r="B149" s="38">
        <v>38</v>
      </c>
      <c r="C149" s="55">
        <f t="shared" si="0"/>
        <v>575.43993733715718</v>
      </c>
      <c r="D149" s="55" t="str">
        <f t="shared" si="12"/>
        <v>3615.59575944117j</v>
      </c>
      <c r="E149" s="55">
        <f t="shared" si="1"/>
        <v>0.9999988878843733</v>
      </c>
      <c r="F149" s="55" t="str">
        <f t="shared" si="2"/>
        <v>0.00165651300057264j</v>
      </c>
      <c r="G149" s="55" t="str">
        <f t="shared" si="3"/>
        <v>16.6666394679986-0.0276085356584807j</v>
      </c>
      <c r="H149" s="55">
        <f t="shared" si="13"/>
        <v>24.436972734841952</v>
      </c>
      <c r="I149" s="55">
        <f t="shared" si="14"/>
        <v>-9.4911222380336127E-2</v>
      </c>
      <c r="J149" s="55"/>
      <c r="K149" s="55"/>
      <c r="L149" s="55"/>
      <c r="M149" s="55" t="str">
        <f t="shared" si="4"/>
        <v>2.1+0.000759275109482646j</v>
      </c>
      <c r="N149" s="55" t="str">
        <f t="shared" si="5"/>
        <v>1+0.75963666905859j</v>
      </c>
      <c r="O149" s="55" t="str">
        <f t="shared" si="15"/>
        <v>1.3319676685374-1.011052207912j</v>
      </c>
      <c r="P149" s="55">
        <f t="shared" si="16"/>
        <v>-37.200920265998718</v>
      </c>
      <c r="Q149" s="55"/>
      <c r="R149" s="55"/>
      <c r="S149" s="55"/>
      <c r="T149" s="55" t="str">
        <f t="shared" si="6"/>
        <v>7-38.7211428806517j</v>
      </c>
      <c r="U149" s="55">
        <f t="shared" si="7"/>
        <v>31.898626607887639</v>
      </c>
      <c r="V149" s="55">
        <f t="shared" si="8"/>
        <v>-79.752755765200391</v>
      </c>
      <c r="W149" s="55"/>
      <c r="X149" s="55" t="str">
        <f t="shared" si="9"/>
        <v>84999.9999999999-0.00261226793619624j</v>
      </c>
      <c r="Y149" s="55" t="str">
        <f t="shared" si="10"/>
        <v>0.19047619047619+4.73880804752152E-09j</v>
      </c>
      <c r="Z149" s="55">
        <f t="shared" si="17"/>
        <v>-14.403186068119155</v>
      </c>
      <c r="AA149" s="55">
        <f t="shared" si="18"/>
        <v>1.4254469304894723E-6</v>
      </c>
      <c r="AB149" s="55"/>
      <c r="AC149" s="55"/>
      <c r="AD149" s="55"/>
      <c r="AE149" s="55" t="str">
        <f t="shared" si="19"/>
        <v>-94.9918478147887-186.041825012804j</v>
      </c>
      <c r="AF149" s="55">
        <f t="shared" si="20"/>
        <v>46.398350978002355</v>
      </c>
      <c r="AG149" s="55">
        <f t="shared" si="21"/>
        <v>-117.0485858281325</v>
      </c>
      <c r="AH149" s="55">
        <f t="shared" si="11"/>
        <v>62.951414171867512</v>
      </c>
      <c r="AI149" s="55">
        <f t="shared" si="22"/>
        <v>-46.398350978002355</v>
      </c>
      <c r="AJ149" s="55"/>
      <c r="AK149" s="55"/>
      <c r="AL149" s="39"/>
      <c r="AM149" s="55"/>
    </row>
    <row r="150" spans="2:39" s="29" customFormat="1" hidden="1" x14ac:dyDescent="0.3">
      <c r="B150" s="38">
        <v>39</v>
      </c>
      <c r="C150" s="55">
        <f t="shared" si="0"/>
        <v>602.55958607435798</v>
      </c>
      <c r="D150" s="55" t="str">
        <f t="shared" si="12"/>
        <v>3785.99353792262j</v>
      </c>
      <c r="E150" s="55">
        <f t="shared" si="1"/>
        <v>0.99999878058946368</v>
      </c>
      <c r="F150" s="55" t="str">
        <f t="shared" si="2"/>
        <v>0.00173458205311706j</v>
      </c>
      <c r="G150" s="55" t="str">
        <f t="shared" si="3"/>
        <v>16.6666368439195-0.0289096844080561j</v>
      </c>
      <c r="H150" s="55">
        <f t="shared" si="13"/>
        <v>24.436972517043355</v>
      </c>
      <c r="I150" s="55">
        <f t="shared" si="14"/>
        <v>-9.9384252377959711E-2</v>
      </c>
      <c r="J150" s="55"/>
      <c r="K150" s="55"/>
      <c r="L150" s="55"/>
      <c r="M150" s="55" t="str">
        <f t="shared" si="4"/>
        <v>2.1+0.00079505864296375j</v>
      </c>
      <c r="N150" s="55" t="str">
        <f t="shared" si="5"/>
        <v>1+0.795437242317542j</v>
      </c>
      <c r="O150" s="55" t="str">
        <f t="shared" si="15"/>
        <v>1.28658428652923-1.02260199824293j</v>
      </c>
      <c r="P150" s="55">
        <f t="shared" si="16"/>
        <v>-38.47835437595581</v>
      </c>
      <c r="Q150" s="55"/>
      <c r="R150" s="55"/>
      <c r="S150" s="55"/>
      <c r="T150" s="55" t="str">
        <f t="shared" si="6"/>
        <v>7-36.9784043732991j</v>
      </c>
      <c r="U150" s="55">
        <f t="shared" si="7"/>
        <v>31.511866509022713</v>
      </c>
      <c r="V150" s="55">
        <f t="shared" si="8"/>
        <v>-79.280765375494141</v>
      </c>
      <c r="W150" s="55"/>
      <c r="X150" s="55" t="str">
        <f t="shared" si="9"/>
        <v>84999.9999999999-0.00273538033114909j</v>
      </c>
      <c r="Y150" s="55" t="str">
        <f t="shared" si="10"/>
        <v>0.19047619047619+4.96214119029313E-09j</v>
      </c>
      <c r="Z150" s="55">
        <f t="shared" si="17"/>
        <v>-14.403186068119155</v>
      </c>
      <c r="AA150" s="55">
        <f t="shared" si="18"/>
        <v>1.4926261746470535E-6</v>
      </c>
      <c r="AB150" s="55"/>
      <c r="AC150" s="55"/>
      <c r="AD150" s="55"/>
      <c r="AE150" s="55" t="str">
        <f t="shared" si="19"/>
        <v>-91.7555170435377-173.59993912375j</v>
      </c>
      <c r="AF150" s="55">
        <f t="shared" si="20"/>
        <v>45.860921267233977</v>
      </c>
      <c r="AG150" s="55">
        <f t="shared" si="21"/>
        <v>-117.85850251120175</v>
      </c>
      <c r="AH150" s="55">
        <f t="shared" si="11"/>
        <v>62.141497488798244</v>
      </c>
      <c r="AI150" s="55">
        <f t="shared" si="22"/>
        <v>-45.860921267233977</v>
      </c>
      <c r="AJ150" s="55"/>
      <c r="AK150" s="55"/>
      <c r="AL150" s="39"/>
      <c r="AM150" s="55"/>
    </row>
    <row r="151" spans="2:39" s="29" customFormat="1" hidden="1" x14ac:dyDescent="0.3">
      <c r="B151" s="38">
        <v>40</v>
      </c>
      <c r="C151" s="55">
        <f t="shared" si="0"/>
        <v>630.95734448019346</v>
      </c>
      <c r="D151" s="55" t="str">
        <f t="shared" si="12"/>
        <v>3964.421916295j</v>
      </c>
      <c r="E151" s="55">
        <f t="shared" si="1"/>
        <v>0.99999866294293482</v>
      </c>
      <c r="F151" s="55" t="str">
        <f t="shared" si="2"/>
        <v>0.00181633038675562j</v>
      </c>
      <c r="G151" s="55" t="str">
        <f t="shared" si="3"/>
        <v>16.6666339666738-0.0302721541942007j</v>
      </c>
      <c r="H151" s="55">
        <f t="shared" si="13"/>
        <v>24.436972278231821</v>
      </c>
      <c r="I151" s="55">
        <f t="shared" si="14"/>
        <v>-0.10406809006522968</v>
      </c>
      <c r="J151" s="55"/>
      <c r="K151" s="55"/>
      <c r="L151" s="55"/>
      <c r="M151" s="55" t="str">
        <f t="shared" si="4"/>
        <v>2.1+0.00083252860242195j</v>
      </c>
      <c r="N151" s="55" t="str">
        <f t="shared" si="5"/>
        <v>1+0.832925044613579j</v>
      </c>
      <c r="O151" s="55" t="str">
        <f t="shared" si="15"/>
        <v>1.24025145932929-1.03220397349148j</v>
      </c>
      <c r="P151" s="55">
        <f t="shared" si="16"/>
        <v>-39.769048021555683</v>
      </c>
      <c r="Q151" s="55"/>
      <c r="R151" s="55"/>
      <c r="S151" s="55"/>
      <c r="T151" s="55" t="str">
        <f t="shared" si="6"/>
        <v>7-35.3141020194033j</v>
      </c>
      <c r="U151" s="55">
        <f t="shared" si="7"/>
        <v>31.126337529675286</v>
      </c>
      <c r="V151" s="55">
        <f t="shared" si="8"/>
        <v>-78.788104528085967</v>
      </c>
      <c r="W151" s="55"/>
      <c r="X151" s="55" t="str">
        <f t="shared" si="9"/>
        <v>84999.9999999999-0.00286429483452313j</v>
      </c>
      <c r="Y151" s="55" t="str">
        <f t="shared" si="10"/>
        <v>0.19047619047619+5.1959996998152E-09j</v>
      </c>
      <c r="Z151" s="55">
        <f t="shared" si="17"/>
        <v>-14.403186068119155</v>
      </c>
      <c r="AA151" s="55">
        <f t="shared" si="18"/>
        <v>1.5629714790409353E-6</v>
      </c>
      <c r="AB151" s="55"/>
      <c r="AC151" s="55"/>
      <c r="AD151" s="55"/>
      <c r="AE151" s="55" t="str">
        <f t="shared" si="19"/>
        <v>-88.4514804610538-161.819861271103j</v>
      </c>
      <c r="AF151" s="55">
        <f t="shared" si="20"/>
        <v>45.315981004403127</v>
      </c>
      <c r="AG151" s="55">
        <f t="shared" si="21"/>
        <v>-118.66121907673545</v>
      </c>
      <c r="AH151" s="55">
        <f t="shared" si="11"/>
        <v>61.338780923264565</v>
      </c>
      <c r="AI151" s="55">
        <f t="shared" si="22"/>
        <v>-45.315981004403127</v>
      </c>
      <c r="AJ151" s="55"/>
      <c r="AK151" s="55"/>
      <c r="AL151" s="39"/>
      <c r="AM151" s="55"/>
    </row>
    <row r="152" spans="2:39" s="29" customFormat="1" hidden="1" x14ac:dyDescent="0.3">
      <c r="B152" s="38">
        <v>41</v>
      </c>
      <c r="C152" s="55">
        <f t="shared" si="0"/>
        <v>660.69344800759632</v>
      </c>
      <c r="D152" s="55" t="str">
        <f t="shared" si="12"/>
        <v>4151.25936507115j</v>
      </c>
      <c r="E152" s="55">
        <f t="shared" si="1"/>
        <v>0.99999853394608096</v>
      </c>
      <c r="F152" s="55" t="str">
        <f t="shared" si="2"/>
        <v>0.00190193140066414j</v>
      </c>
      <c r="G152" s="55" t="str">
        <f t="shared" si="3"/>
        <v>16.6666308118365-0.0316988349565096j</v>
      </c>
      <c r="H152" s="55">
        <f t="shared" si="13"/>
        <v>24.436972016380079</v>
      </c>
      <c r="I152" s="55">
        <f t="shared" si="14"/>
        <v>-0.10897267054402791</v>
      </c>
      <c r="J152" s="55"/>
      <c r="K152" s="55"/>
      <c r="L152" s="55"/>
      <c r="M152" s="55" t="str">
        <f t="shared" si="4"/>
        <v>2.1+0.000871764466664942j</v>
      </c>
      <c r="N152" s="55" t="str">
        <f t="shared" si="5"/>
        <v>1+0.872179592601448j</v>
      </c>
      <c r="O152" s="55" t="str">
        <f t="shared" si="15"/>
        <v>1.19314115190461-1.03976159931752j</v>
      </c>
      <c r="P152" s="55">
        <f t="shared" si="16"/>
        <v>-41.070487962417353</v>
      </c>
      <c r="Q152" s="55"/>
      <c r="R152" s="55"/>
      <c r="S152" s="55"/>
      <c r="T152" s="55" t="str">
        <f t="shared" si="6"/>
        <v>7-33.7247056105348j</v>
      </c>
      <c r="U152" s="55">
        <f t="shared" si="7"/>
        <v>30.742149463084374</v>
      </c>
      <c r="V152" s="55">
        <f t="shared" si="8"/>
        <v>-78.274020184821268</v>
      </c>
      <c r="W152" s="55"/>
      <c r="X152" s="55" t="str">
        <f t="shared" si="9"/>
        <v>84999.9999999999-0.0029992848912639j</v>
      </c>
      <c r="Y152" s="55" t="str">
        <f t="shared" si="10"/>
        <v>0.19047619047619+5.4408796213404E-09j</v>
      </c>
      <c r="Z152" s="55">
        <f t="shared" si="17"/>
        <v>-14.403186068119155</v>
      </c>
      <c r="AA152" s="55">
        <f t="shared" si="18"/>
        <v>1.6366320554931013E-6</v>
      </c>
      <c r="AB152" s="55"/>
      <c r="AC152" s="55"/>
      <c r="AD152" s="55"/>
      <c r="AE152" s="55" t="str">
        <f t="shared" si="19"/>
        <v>-85.0920010475046-150.684940678067j</v>
      </c>
      <c r="AF152" s="55">
        <f t="shared" si="20"/>
        <v>44.763475215616076</v>
      </c>
      <c r="AG152" s="55">
        <f t="shared" si="21"/>
        <v>-119.45347918115064</v>
      </c>
      <c r="AH152" s="55">
        <f t="shared" si="11"/>
        <v>60.546520818849352</v>
      </c>
      <c r="AI152" s="55">
        <f t="shared" si="22"/>
        <v>-44.763475215616076</v>
      </c>
      <c r="AJ152" s="55"/>
      <c r="AK152" s="55"/>
      <c r="AL152" s="39"/>
      <c r="AM152" s="55"/>
    </row>
    <row r="153" spans="2:39" s="29" customFormat="1" hidden="1" x14ac:dyDescent="0.3">
      <c r="B153" s="38">
        <v>42</v>
      </c>
      <c r="C153" s="55">
        <f t="shared" si="0"/>
        <v>691.83097091893671</v>
      </c>
      <c r="D153" s="55" t="str">
        <f t="shared" si="12"/>
        <v>4346.90219152965j</v>
      </c>
      <c r="E153" s="55">
        <f t="shared" si="1"/>
        <v>0.99999839250384348</v>
      </c>
      <c r="F153" s="55" t="str">
        <f t="shared" si="2"/>
        <v>0.00199156666606985j</v>
      </c>
      <c r="G153" s="55" t="str">
        <f t="shared" si="3"/>
        <v>16.666627352626-0.0331927528285205j</v>
      </c>
      <c r="H153" s="55">
        <f t="shared" si="13"/>
        <v>24.43697172926521</v>
      </c>
      <c r="I153" s="55">
        <f t="shared" si="14"/>
        <v>-0.11410839714932029</v>
      </c>
      <c r="J153" s="55"/>
      <c r="K153" s="55"/>
      <c r="L153" s="55"/>
      <c r="M153" s="55" t="str">
        <f t="shared" si="4"/>
        <v>2.1+0.000912849460221227j</v>
      </c>
      <c r="N153" s="55" t="str">
        <f t="shared" si="5"/>
        <v>1+0.913284150440379j</v>
      </c>
      <c r="O153" s="55" t="str">
        <f t="shared" si="15"/>
        <v>1.14543781994378-1.04519735680942j</v>
      </c>
      <c r="P153" s="55">
        <f t="shared" si="16"/>
        <v>-42.380051236119563</v>
      </c>
      <c r="Q153" s="55"/>
      <c r="R153" s="55"/>
      <c r="S153" s="55"/>
      <c r="T153" s="55" t="str">
        <f t="shared" si="6"/>
        <v>7-32.2068438238162j</v>
      </c>
      <c r="U153" s="55">
        <f t="shared" si="7"/>
        <v>30.359420990936595</v>
      </c>
      <c r="V153" s="55">
        <f t="shared" si="8"/>
        <v>-77.737753622901337</v>
      </c>
      <c r="W153" s="55"/>
      <c r="X153" s="55" t="str">
        <f t="shared" si="9"/>
        <v>84999.9999999999-0.00314063683338017j</v>
      </c>
      <c r="Y153" s="55" t="str">
        <f t="shared" si="10"/>
        <v>0.19047619047619+5.69730037801391E-09j</v>
      </c>
      <c r="Z153" s="55">
        <f t="shared" si="17"/>
        <v>-14.403186068119155</v>
      </c>
      <c r="AA153" s="55">
        <f t="shared" si="18"/>
        <v>1.7137641479620533E-6</v>
      </c>
      <c r="AB153" s="55"/>
      <c r="AC153" s="55"/>
      <c r="AD153" s="55"/>
      <c r="AE153" s="55" t="str">
        <f t="shared" si="19"/>
        <v>-81.6902325079117-140.17822979683j</v>
      </c>
      <c r="AF153" s="55">
        <f t="shared" si="20"/>
        <v>44.203391816856183</v>
      </c>
      <c r="AG153" s="55">
        <f t="shared" si="21"/>
        <v>-120.23191154240605</v>
      </c>
      <c r="AH153" s="55">
        <f t="shared" si="11"/>
        <v>59.768088457593954</v>
      </c>
      <c r="AI153" s="55">
        <f t="shared" si="22"/>
        <v>-44.203391816856183</v>
      </c>
      <c r="AJ153" s="55"/>
      <c r="AK153" s="55"/>
      <c r="AL153" s="39"/>
      <c r="AM153" s="55"/>
    </row>
    <row r="154" spans="2:39" s="29" customFormat="1" hidden="1" x14ac:dyDescent="0.3">
      <c r="B154" s="38">
        <v>43</v>
      </c>
      <c r="C154" s="55">
        <f t="shared" si="0"/>
        <v>724.43596007499025</v>
      </c>
      <c r="D154" s="55" t="str">
        <f t="shared" si="12"/>
        <v>4551.76538033572j</v>
      </c>
      <c r="E154" s="55">
        <f t="shared" si="1"/>
        <v>0.99999823741551397</v>
      </c>
      <c r="F154" s="55" t="str">
        <f t="shared" si="2"/>
        <v>0.0020854263113883j</v>
      </c>
      <c r="G154" s="55" t="str">
        <f t="shared" si="3"/>
        <v>16.6666235596768-0.0347570765556381j</v>
      </c>
      <c r="H154" s="55">
        <f t="shared" si="13"/>
        <v>24.4369714144498</v>
      </c>
      <c r="I154" s="55">
        <f t="shared" si="14"/>
        <v>-0.11948616351721458</v>
      </c>
      <c r="J154" s="55"/>
      <c r="K154" s="55"/>
      <c r="L154" s="55"/>
      <c r="M154" s="55" t="str">
        <f t="shared" si="4"/>
        <v>2.1+0.000955870729870501j</v>
      </c>
      <c r="N154" s="55" t="str">
        <f t="shared" si="5"/>
        <v>1+0.956325906408535j</v>
      </c>
      <c r="O154" s="55" t="str">
        <f t="shared" si="15"/>
        <v>1.09733565869985-1.04845464771067j</v>
      </c>
      <c r="P154" s="55">
        <f t="shared" si="16"/>
        <v>-43.695030300857688</v>
      </c>
      <c r="Q154" s="55"/>
      <c r="R154" s="55"/>
      <c r="S154" s="55"/>
      <c r="T154" s="55" t="str">
        <f t="shared" si="6"/>
        <v>7-30.7572970708948j</v>
      </c>
      <c r="U154" s="55">
        <f t="shared" si="7"/>
        <v>29.978280229919825</v>
      </c>
      <c r="V154" s="55">
        <f t="shared" si="8"/>
        <v>-77.178543874179425</v>
      </c>
      <c r="W154" s="55"/>
      <c r="X154" s="55" t="str">
        <f t="shared" si="9"/>
        <v>84999.9999999999-0.00328865048729255j</v>
      </c>
      <c r="Y154" s="55" t="str">
        <f t="shared" si="10"/>
        <v>0.19047619047619+5.96580587263954E-09j</v>
      </c>
      <c r="Z154" s="55">
        <f t="shared" si="17"/>
        <v>-14.403186068119155</v>
      </c>
      <c r="AA154" s="55">
        <f t="shared" si="18"/>
        <v>1.7945313639571892E-6</v>
      </c>
      <c r="AB154" s="55"/>
      <c r="AC154" s="55"/>
      <c r="AD154" s="55"/>
      <c r="AE154" s="55" t="str">
        <f t="shared" si="19"/>
        <v>-78.2600230846069-130.28230077156j</v>
      </c>
      <c r="AF154" s="55">
        <f t="shared" si="20"/>
        <v>43.635764284732659</v>
      </c>
      <c r="AG154" s="55">
        <f t="shared" si="21"/>
        <v>-120.99305854402297</v>
      </c>
      <c r="AH154" s="55">
        <f t="shared" si="11"/>
        <v>59.006941455977014</v>
      </c>
      <c r="AI154" s="55">
        <f t="shared" si="22"/>
        <v>-43.635764284732659</v>
      </c>
      <c r="AJ154" s="55"/>
      <c r="AK154" s="55"/>
      <c r="AL154" s="39"/>
      <c r="AM154" s="55"/>
    </row>
    <row r="155" spans="2:39" s="29" customFormat="1" hidden="1" x14ac:dyDescent="0.3">
      <c r="B155" s="38">
        <v>44</v>
      </c>
      <c r="C155" s="55">
        <f t="shared" si="0"/>
        <v>758.57757502918378</v>
      </c>
      <c r="D155" s="55" t="str">
        <f t="shared" si="12"/>
        <v>4766.28347377929j</v>
      </c>
      <c r="E155" s="55">
        <f t="shared" si="1"/>
        <v>0.99999806736454222</v>
      </c>
      <c r="F155" s="55" t="str">
        <f t="shared" si="2"/>
        <v>0.00218370942551117j</v>
      </c>
      <c r="G155" s="55" t="str">
        <f t="shared" si="3"/>
        <v>16.6666194007905-0.0363951242154211j</v>
      </c>
      <c r="H155" s="55">
        <f t="shared" si="13"/>
        <v>24.436971069261403</v>
      </c>
      <c r="I155" s="55">
        <f t="shared" si="14"/>
        <v>-0.12511737669318221</v>
      </c>
      <c r="J155" s="55"/>
      <c r="K155" s="55"/>
      <c r="L155" s="55"/>
      <c r="M155" s="55" t="str">
        <f t="shared" si="4"/>
        <v>2.1+0.00100091952949365j</v>
      </c>
      <c r="N155" s="55" t="str">
        <f t="shared" si="5"/>
        <v>1+1.00139615784103j</v>
      </c>
      <c r="O155" s="55" t="str">
        <f t="shared" si="15"/>
        <v>1.04903551690336-1.04949921653631j</v>
      </c>
      <c r="P155" s="55">
        <f t="shared" si="16"/>
        <v>-45.012660277227745</v>
      </c>
      <c r="Q155" s="55"/>
      <c r="R155" s="55"/>
      <c r="S155" s="55"/>
      <c r="T155" s="55" t="str">
        <f t="shared" si="6"/>
        <v>7-29.3729906687633j</v>
      </c>
      <c r="U155" s="55">
        <f t="shared" si="7"/>
        <v>29.598865277930429</v>
      </c>
      <c r="V155" s="55">
        <f t="shared" si="8"/>
        <v>-76.595631712458712</v>
      </c>
      <c r="W155" s="55"/>
      <c r="X155" s="55" t="str">
        <f t="shared" si="9"/>
        <v>84999.9999999999-0.00344363980980553j</v>
      </c>
      <c r="Y155" s="55" t="str">
        <f t="shared" si="10"/>
        <v>0.19047619047619+6.24696564137057E-09j</v>
      </c>
      <c r="Z155" s="55">
        <f t="shared" si="17"/>
        <v>-14.403186068119155</v>
      </c>
      <c r="AA155" s="55">
        <f t="shared" si="18"/>
        <v>1.8791050215722917E-6</v>
      </c>
      <c r="AB155" s="55"/>
      <c r="AC155" s="55"/>
      <c r="AD155" s="55"/>
      <c r="AE155" s="55" t="str">
        <f t="shared" si="19"/>
        <v>-74.8156954855307-120.97909849811j</v>
      </c>
      <c r="AF155" s="55">
        <f t="shared" si="20"/>
        <v>43.060673769223349</v>
      </c>
      <c r="AG155" s="55">
        <f t="shared" si="21"/>
        <v>-121.73340748727453</v>
      </c>
      <c r="AH155" s="55">
        <f t="shared" si="11"/>
        <v>58.266592512725452</v>
      </c>
      <c r="AI155" s="55">
        <f t="shared" si="22"/>
        <v>-43.060673769223349</v>
      </c>
      <c r="AJ155" s="55"/>
      <c r="AK155" s="55"/>
      <c r="AL155" s="39"/>
      <c r="AM155" s="55"/>
    </row>
    <row r="156" spans="2:39" s="29" customFormat="1" hidden="1" x14ac:dyDescent="0.3">
      <c r="B156" s="38">
        <v>45</v>
      </c>
      <c r="C156" s="55">
        <f t="shared" si="0"/>
        <v>794.32823472428174</v>
      </c>
      <c r="D156" s="55" t="str">
        <f t="shared" si="12"/>
        <v>4990.91149349751j</v>
      </c>
      <c r="E156" s="55">
        <f t="shared" si="1"/>
        <v>0.99999788090735942</v>
      </c>
      <c r="F156" s="55" t="str">
        <f t="shared" si="2"/>
        <v>0.00228662448010058j</v>
      </c>
      <c r="G156" s="55" t="str">
        <f t="shared" si="3"/>
        <v>16.666614840662-0.0381103702544704j</v>
      </c>
      <c r="H156" s="55">
        <f t="shared" si="13"/>
        <v>24.436970690769591</v>
      </c>
      <c r="I156" s="55">
        <f t="shared" si="14"/>
        <v>-0.13101398132950659</v>
      </c>
      <c r="J156" s="55"/>
      <c r="K156" s="55"/>
      <c r="L156" s="55"/>
      <c r="M156" s="55" t="str">
        <f t="shared" si="4"/>
        <v>2.1+0.00104809141363448j</v>
      </c>
      <c r="N156" s="55" t="str">
        <f t="shared" si="5"/>
        <v>1+1.04859050478383j</v>
      </c>
      <c r="O156" s="55" t="str">
        <f t="shared" si="15"/>
        <v>1.00074157694727-1.04832002391567j</v>
      </c>
      <c r="P156" s="55">
        <f t="shared" si="16"/>
        <v>-46.330147638204146</v>
      </c>
      <c r="Q156" s="55"/>
      <c r="R156" s="55"/>
      <c r="S156" s="55"/>
      <c r="T156" s="55" t="str">
        <f t="shared" si="6"/>
        <v>7-28.0509883179457j</v>
      </c>
      <c r="U156" s="55">
        <f t="shared" si="7"/>
        <v>29.221324751922566</v>
      </c>
      <c r="V156" s="55">
        <f t="shared" si="8"/>
        <v>-75.988264236427327</v>
      </c>
      <c r="W156" s="55"/>
      <c r="X156" s="55" t="str">
        <f t="shared" si="9"/>
        <v>84999.9999999999-0.00360593355405194j</v>
      </c>
      <c r="Y156" s="55" t="str">
        <f t="shared" si="10"/>
        <v>0.19047619047619+6.54137606177222E-09j</v>
      </c>
      <c r="Z156" s="55">
        <f t="shared" si="17"/>
        <v>-14.403186068119155</v>
      </c>
      <c r="AA156" s="55">
        <f t="shared" si="18"/>
        <v>1.9676645128741476E-6</v>
      </c>
      <c r="AB156" s="55"/>
      <c r="AC156" s="55"/>
      <c r="AD156" s="55"/>
      <c r="AE156" s="55" t="str">
        <f t="shared" si="19"/>
        <v>-71.3718101451573-112.249834866351j</v>
      </c>
      <c r="AF156" s="55">
        <f t="shared" si="20"/>
        <v>42.478250585944309</v>
      </c>
      <c r="AG156" s="55">
        <f t="shared" si="21"/>
        <v>-122.44942388829641</v>
      </c>
      <c r="AH156" s="55">
        <f t="shared" si="11"/>
        <v>57.550576111703606</v>
      </c>
      <c r="AI156" s="55">
        <f t="shared" si="22"/>
        <v>-42.478250585944309</v>
      </c>
      <c r="AJ156" s="55"/>
      <c r="AK156" s="55"/>
      <c r="AL156" s="39"/>
      <c r="AM156" s="55"/>
    </row>
    <row r="157" spans="2:39" s="29" customFormat="1" hidden="1" x14ac:dyDescent="0.3">
      <c r="B157" s="38">
        <v>46</v>
      </c>
      <c r="C157" s="55">
        <f t="shared" si="0"/>
        <v>831.76377110267106</v>
      </c>
      <c r="D157" s="55" t="str">
        <f t="shared" si="12"/>
        <v>5226.12590563659j</v>
      </c>
      <c r="E157" s="55">
        <f t="shared" si="1"/>
        <v>0.99999767646112403</v>
      </c>
      <c r="F157" s="55" t="str">
        <f t="shared" si="2"/>
        <v>0.00239438977178536j</v>
      </c>
      <c r="G157" s="55" t="str">
        <f t="shared" si="3"/>
        <v>16.66660984058-0.0399064528568166j</v>
      </c>
      <c r="H157" s="55">
        <f t="shared" si="13"/>
        <v>24.436970275761205</v>
      </c>
      <c r="I157" s="55">
        <f t="shared" si="14"/>
        <v>-0.13718848502328679</v>
      </c>
      <c r="J157" s="55"/>
      <c r="K157" s="55"/>
      <c r="L157" s="55"/>
      <c r="M157" s="55" t="str">
        <f t="shared" si="4"/>
        <v>2.1+0.00109748644018368j</v>
      </c>
      <c r="N157" s="55" t="str">
        <f t="shared" si="5"/>
        <v>1+1.09800905277425j</v>
      </c>
      <c r="O157" s="55" t="str">
        <f t="shared" si="15"/>
        <v>0.952657916485376-1.04492953005781j</v>
      </c>
      <c r="P157" s="55">
        <f t="shared" si="16"/>
        <v>-47.644699628856884</v>
      </c>
      <c r="Q157" s="55"/>
      <c r="R157" s="55"/>
      <c r="S157" s="55"/>
      <c r="T157" s="55" t="str">
        <f t="shared" si="6"/>
        <v>7-26.7884858742122j</v>
      </c>
      <c r="U157" s="55">
        <f t="shared" si="7"/>
        <v>28.845818307730053</v>
      </c>
      <c r="V157" s="55">
        <f t="shared" si="8"/>
        <v>-75.355700094472837</v>
      </c>
      <c r="W157" s="55"/>
      <c r="X157" s="55" t="str">
        <f t="shared" si="9"/>
        <v>84999.9999999998-0.00377587596682243j</v>
      </c>
      <c r="Y157" s="55" t="str">
        <f t="shared" si="10"/>
        <v>0.19047619047619+6.84966161781846E-09j</v>
      </c>
      <c r="Z157" s="55">
        <f t="shared" si="17"/>
        <v>-14.403186068119151</v>
      </c>
      <c r="AA157" s="55">
        <f t="shared" si="18"/>
        <v>2.0603976844171881E-6</v>
      </c>
      <c r="AB157" s="55"/>
      <c r="AC157" s="55"/>
      <c r="AD157" s="55"/>
      <c r="AE157" s="55" t="str">
        <f t="shared" si="19"/>
        <v>-67.9429200289121-104.074927024077j</v>
      </c>
      <c r="AF157" s="55">
        <f t="shared" si="20"/>
        <v>41.888675044538445</v>
      </c>
      <c r="AG157" s="55">
        <f t="shared" si="21"/>
        <v>-123.13758614795537</v>
      </c>
      <c r="AH157" s="55">
        <f t="shared" si="11"/>
        <v>56.862413852044618</v>
      </c>
      <c r="AI157" s="55">
        <f t="shared" si="22"/>
        <v>-41.888675044538445</v>
      </c>
      <c r="AJ157" s="55"/>
      <c r="AK157" s="55"/>
      <c r="AL157" s="39"/>
      <c r="AM157" s="55"/>
    </row>
    <row r="158" spans="2:39" s="29" customFormat="1" hidden="1" x14ac:dyDescent="0.3">
      <c r="B158" s="38">
        <v>47</v>
      </c>
      <c r="C158" s="55">
        <f t="shared" si="0"/>
        <v>870.9635899560808</v>
      </c>
      <c r="D158" s="55" t="str">
        <f t="shared" si="12"/>
        <v>5472.42563150043j</v>
      </c>
      <c r="E158" s="55">
        <f t="shared" si="1"/>
        <v>0.99999745229028458</v>
      </c>
      <c r="F158" s="55" t="str">
        <f t="shared" si="2"/>
        <v>0.00250723388519753j</v>
      </c>
      <c r="G158" s="55" t="str">
        <f t="shared" si="3"/>
        <v>16.6666043580987-0.0417871816594145j</v>
      </c>
      <c r="H158" s="55">
        <f t="shared" si="13"/>
        <v>24.436969820713234</v>
      </c>
      <c r="I158" s="55">
        <f t="shared" si="14"/>
        <v>-0.14365398484879513</v>
      </c>
      <c r="J158" s="55"/>
      <c r="K158" s="55"/>
      <c r="L158" s="55"/>
      <c r="M158" s="55" t="str">
        <f t="shared" si="4"/>
        <v>2.1+0.00114920938261509j</v>
      </c>
      <c r="N158" s="55" t="str">
        <f t="shared" si="5"/>
        <v>1+1.14975662517824j</v>
      </c>
      <c r="O158" s="55" t="str">
        <f t="shared" si="15"/>
        <v>0.904985073771492-1.03936337487358j</v>
      </c>
      <c r="P158" s="55">
        <f t="shared" si="16"/>
        <v>-48.953553662831197</v>
      </c>
      <c r="Q158" s="55"/>
      <c r="R158" s="55"/>
      <c r="S158" s="55"/>
      <c r="T158" s="55" t="str">
        <f t="shared" si="6"/>
        <v>7-25.5828054006126j</v>
      </c>
      <c r="U158" s="55">
        <f t="shared" si="7"/>
        <v>28.472517130372236</v>
      </c>
      <c r="V158" s="55">
        <f t="shared" si="8"/>
        <v>-74.697215394562392</v>
      </c>
      <c r="W158" s="55"/>
      <c r="X158" s="55" t="str">
        <f t="shared" si="9"/>
        <v>84999.9999999998-0.00395382751875906j</v>
      </c>
      <c r="Y158" s="55" t="str">
        <f t="shared" si="10"/>
        <v>0.19047619047619+7.17247622450622E-09j</v>
      </c>
      <c r="Z158" s="55">
        <f t="shared" si="17"/>
        <v>-14.403186068119151</v>
      </c>
      <c r="AA158" s="55">
        <f t="shared" si="18"/>
        <v>2.1575012356912056E-6</v>
      </c>
      <c r="AB158" s="55"/>
      <c r="AC158" s="55"/>
      <c r="AD158" s="55"/>
      <c r="AE158" s="55" t="str">
        <f t="shared" si="19"/>
        <v>-64.5433257043477-96.433980534678j</v>
      </c>
      <c r="AF158" s="55">
        <f t="shared" si="20"/>
        <v>41.292177590694664</v>
      </c>
      <c r="AG158" s="55">
        <f t="shared" si="21"/>
        <v>-123.79442088474113</v>
      </c>
      <c r="AH158" s="55">
        <f t="shared" si="11"/>
        <v>56.205579115258864</v>
      </c>
      <c r="AI158" s="55">
        <f t="shared" si="22"/>
        <v>-41.292177590694664</v>
      </c>
      <c r="AJ158" s="55"/>
      <c r="AK158" s="55"/>
      <c r="AL158" s="39"/>
      <c r="AM158" s="55"/>
    </row>
    <row r="159" spans="2:39" s="29" customFormat="1" hidden="1" x14ac:dyDescent="0.3">
      <c r="B159" s="38">
        <v>48</v>
      </c>
      <c r="C159" s="55">
        <f t="shared" si="0"/>
        <v>912.01083935590987</v>
      </c>
      <c r="D159" s="55" t="str">
        <f t="shared" si="12"/>
        <v>5730.33310582957j</v>
      </c>
      <c r="E159" s="55">
        <f t="shared" si="1"/>
        <v>0.99999720649184687</v>
      </c>
      <c r="F159" s="55" t="str">
        <f t="shared" si="2"/>
        <v>0.0026253961778309j</v>
      </c>
      <c r="G159" s="55" t="str">
        <f t="shared" si="3"/>
        <v>16.6665983466769-0.0437565458310757j</v>
      </c>
      <c r="H159" s="55">
        <f t="shared" si="13"/>
        <v>24.436969321762621</v>
      </c>
      <c r="I159" s="55">
        <f t="shared" si="14"/>
        <v>-0.15042419514050126</v>
      </c>
      <c r="J159" s="55"/>
      <c r="K159" s="55"/>
      <c r="L159" s="55"/>
      <c r="M159" s="55" t="str">
        <f t="shared" si="4"/>
        <v>2.1+0.00120336995222421j</v>
      </c>
      <c r="N159" s="55" t="str">
        <f t="shared" si="5"/>
        <v>1+1.20394298553479j</v>
      </c>
      <c r="O159" s="55" t="str">
        <f t="shared" si="15"/>
        <v>0.857916738838762-1.03167946994559j</v>
      </c>
      <c r="P159" s="55">
        <f t="shared" si="16"/>
        <v>-50.254005943699525</v>
      </c>
      <c r="Q159" s="55"/>
      <c r="R159" s="55"/>
      <c r="S159" s="55"/>
      <c r="T159" s="55" t="str">
        <f t="shared" si="6"/>
        <v>7-24.4313894872142j</v>
      </c>
      <c r="U159" s="55">
        <f t="shared" si="7"/>
        <v>28.101604381393052</v>
      </c>
      <c r="V159" s="55">
        <f t="shared" si="8"/>
        <v>-74.012110337267529</v>
      </c>
      <c r="W159" s="55"/>
      <c r="X159" s="55" t="str">
        <f t="shared" si="9"/>
        <v>84999.9999999998-0.00414016566896185j</v>
      </c>
      <c r="Y159" s="55" t="str">
        <f t="shared" si="10"/>
        <v>0.19047619047619+7.51050461489677E-09j</v>
      </c>
      <c r="Z159" s="55">
        <f t="shared" si="17"/>
        <v>-14.403186068119149</v>
      </c>
      <c r="AA159" s="55">
        <f t="shared" si="18"/>
        <v>2.2591811363473454E-6</v>
      </c>
      <c r="AB159" s="55"/>
      <c r="AC159" s="55"/>
      <c r="AD159" s="55"/>
      <c r="AE159" s="55" t="str">
        <f t="shared" si="19"/>
        <v>-61.1868393860884-89.3058162611452j</v>
      </c>
      <c r="AF159" s="55">
        <f t="shared" si="20"/>
        <v>40.68903826075551</v>
      </c>
      <c r="AG159" s="55">
        <f t="shared" si="21"/>
        <v>-124.4165382169264</v>
      </c>
      <c r="AH159" s="55">
        <f t="shared" si="11"/>
        <v>55.583461783073616</v>
      </c>
      <c r="AI159" s="55">
        <f t="shared" si="22"/>
        <v>-40.68903826075551</v>
      </c>
      <c r="AJ159" s="55"/>
      <c r="AK159" s="55"/>
      <c r="AL159" s="39"/>
      <c r="AM159" s="55"/>
    </row>
    <row r="160" spans="2:39" s="29" customFormat="1" hidden="1" x14ac:dyDescent="0.3">
      <c r="B160" s="38">
        <v>49</v>
      </c>
      <c r="C160" s="55">
        <f t="shared" si="0"/>
        <v>954.99258602143584</v>
      </c>
      <c r="D160" s="55" t="str">
        <f t="shared" si="12"/>
        <v>6000.39538495532j</v>
      </c>
      <c r="E160" s="55">
        <f t="shared" si="1"/>
        <v>0.99999693697921943</v>
      </c>
      <c r="F160" s="55" t="str">
        <f t="shared" si="2"/>
        <v>0.00274912728775045j</v>
      </c>
      <c r="G160" s="55" t="str">
        <f t="shared" si="3"/>
        <v>16.6665917552832-0.0458187225319449j</v>
      </c>
      <c r="H160" s="55">
        <f t="shared" si="13"/>
        <v>24.436968774673588</v>
      </c>
      <c r="I160" s="55">
        <f t="shared" si="14"/>
        <v>-0.15751347658573886</v>
      </c>
      <c r="J160" s="55"/>
      <c r="K160" s="55"/>
      <c r="L160" s="55"/>
      <c r="M160" s="55" t="str">
        <f t="shared" si="4"/>
        <v>2.1+0.00126008303084062j</v>
      </c>
      <c r="N160" s="55" t="str">
        <f t="shared" si="5"/>
        <v>1+1.26068307037911j</v>
      </c>
      <c r="O160" s="55" t="str">
        <f t="shared" si="15"/>
        <v>0.811636684998364-1.02195654504522j</v>
      </c>
      <c r="P160" s="55">
        <f t="shared" si="16"/>
        <v>-51.543438595924819</v>
      </c>
      <c r="Q160" s="55"/>
      <c r="R160" s="55"/>
      <c r="S160" s="55"/>
      <c r="T160" s="55" t="str">
        <f t="shared" si="6"/>
        <v>7-23.3317958264916j</v>
      </c>
      <c r="U160" s="55">
        <f t="shared" si="7"/>
        <v>27.733275587706231</v>
      </c>
      <c r="V160" s="55">
        <f t="shared" si="8"/>
        <v>-73.299716602430252</v>
      </c>
      <c r="W160" s="55"/>
      <c r="X160" s="55" t="str">
        <f t="shared" si="9"/>
        <v>84999.9999999998-0.00433528566563021j</v>
      </c>
      <c r="Y160" s="55" t="str">
        <f t="shared" si="10"/>
        <v>0.19047619047619+7.86446379252645E-09j</v>
      </c>
      <c r="Z160" s="55">
        <f t="shared" si="17"/>
        <v>-14.403186068119149</v>
      </c>
      <c r="AA160" s="55">
        <f t="shared" si="18"/>
        <v>2.3656530630873818E-6</v>
      </c>
      <c r="AB160" s="55"/>
      <c r="AC160" s="55"/>
      <c r="AD160" s="55"/>
      <c r="AE160" s="55" t="str">
        <f t="shared" si="19"/>
        <v>-57.8865661181802-82.6685378512102j</v>
      </c>
      <c r="AF160" s="55">
        <f t="shared" si="20"/>
        <v>40.07958546845466</v>
      </c>
      <c r="AG160" s="55">
        <f t="shared" si="21"/>
        <v>-125.00066630928775</v>
      </c>
      <c r="AH160" s="55">
        <f t="shared" si="11"/>
        <v>54.999333690712263</v>
      </c>
      <c r="AI160" s="55">
        <f t="shared" si="22"/>
        <v>-40.07958546845466</v>
      </c>
      <c r="AJ160" s="55"/>
      <c r="AK160" s="55"/>
      <c r="AL160" s="39"/>
      <c r="AM160" s="55"/>
    </row>
    <row r="161" spans="2:39" s="29" customFormat="1" hidden="1" x14ac:dyDescent="0.3">
      <c r="B161" s="38">
        <v>50</v>
      </c>
      <c r="C161" s="55">
        <f t="shared" si="0"/>
        <v>1000</v>
      </c>
      <c r="D161" s="55" t="str">
        <f t="shared" si="12"/>
        <v>6283.18530717959j</v>
      </c>
      <c r="E161" s="55">
        <f t="shared" si="1"/>
        <v>0.99999664146449974</v>
      </c>
      <c r="F161" s="55" t="str">
        <f t="shared" si="2"/>
        <v>0.00287868966522924j</v>
      </c>
      <c r="G161" s="55" t="str">
        <f t="shared" si="3"/>
        <v>16.6665845279628-0.0479780857714204j</v>
      </c>
      <c r="H161" s="55">
        <f t="shared" si="13"/>
        <v>24.43696817480172</v>
      </c>
      <c r="I161" s="55">
        <f t="shared" si="14"/>
        <v>-0.16493686668877397</v>
      </c>
      <c r="J161" s="55"/>
      <c r="K161" s="55"/>
      <c r="L161" s="55"/>
      <c r="M161" s="55" t="str">
        <f t="shared" si="4"/>
        <v>2.1+0.00131946891450771j</v>
      </c>
      <c r="N161" s="55" t="str">
        <f t="shared" si="5"/>
        <v>1+1.32009723303843j</v>
      </c>
      <c r="O161" s="55" t="str">
        <f t="shared" si="15"/>
        <v>0.76631604082277-1.0102922162086j</v>
      </c>
      <c r="P161" s="55">
        <f t="shared" si="16"/>
        <v>-52.819344659548911</v>
      </c>
      <c r="Q161" s="55"/>
      <c r="R161" s="55"/>
      <c r="S161" s="55"/>
      <c r="T161" s="55" t="str">
        <f t="shared" si="6"/>
        <v>7-22.2816920328653j</v>
      </c>
      <c r="U161" s="55">
        <f t="shared" si="7"/>
        <v>27.367738954285961</v>
      </c>
      <c r="V161" s="55">
        <f t="shared" si="8"/>
        <v>-72.559405509488101</v>
      </c>
      <c r="W161" s="55"/>
      <c r="X161" s="55" t="str">
        <f t="shared" si="9"/>
        <v>84999.9999999998-0.00453960138443724j</v>
      </c>
      <c r="Y161" s="55" t="str">
        <f t="shared" si="10"/>
        <v>0.19047619047619+8.23510455226709E-09j</v>
      </c>
      <c r="Z161" s="55">
        <f t="shared" si="17"/>
        <v>-14.403186068119149</v>
      </c>
      <c r="AA161" s="55">
        <f t="shared" si="18"/>
        <v>2.4771428571428524E-6</v>
      </c>
      <c r="AB161" s="55"/>
      <c r="AC161" s="55"/>
      <c r="AD161" s="55"/>
      <c r="AE161" s="55" t="str">
        <f t="shared" si="19"/>
        <v>-54.6547092367035-76.4996349681927j</v>
      </c>
      <c r="AF161" s="55">
        <f t="shared" si="20"/>
        <v>39.46419416173714</v>
      </c>
      <c r="AG161" s="55">
        <f t="shared" si="21"/>
        <v>-125.54368455858292</v>
      </c>
      <c r="AH161" s="55">
        <f t="shared" si="11"/>
        <v>54.456315441417075</v>
      </c>
      <c r="AI161" s="55">
        <f t="shared" si="22"/>
        <v>-39.46419416173714</v>
      </c>
      <c r="AJ161" s="55"/>
      <c r="AK161" s="55"/>
      <c r="AL161" s="39"/>
      <c r="AM161" s="55"/>
    </row>
    <row r="162" spans="2:39" s="29" customFormat="1" hidden="1" x14ac:dyDescent="0.3">
      <c r="B162" s="38">
        <v>51</v>
      </c>
      <c r="C162" s="55">
        <f t="shared" si="0"/>
        <v>1047.1285480509</v>
      </c>
      <c r="D162" s="55" t="str">
        <f t="shared" si="12"/>
        <v>6579.30270784171j</v>
      </c>
      <c r="E162" s="55">
        <f t="shared" si="1"/>
        <v>0.99999631743905293</v>
      </c>
      <c r="F162" s="55" t="str">
        <f t="shared" si="2"/>
        <v>0.00301435812944063j</v>
      </c>
      <c r="G162" s="55" t="str">
        <f t="shared" si="3"/>
        <v>16.6665766033626-0.0502392156832647j</v>
      </c>
      <c r="H162" s="55">
        <f t="shared" si="13"/>
        <v>24.436967517054569</v>
      </c>
      <c r="I162" s="55">
        <f t="shared" si="14"/>
        <v>-0.17271011167095932</v>
      </c>
      <c r="J162" s="55"/>
      <c r="K162" s="55"/>
      <c r="L162" s="55"/>
      <c r="M162" s="55" t="str">
        <f t="shared" si="4"/>
        <v>2.1+0.00138165356864676j</v>
      </c>
      <c r="N162" s="55" t="str">
        <f t="shared" si="5"/>
        <v>1+1.38231149891754j</v>
      </c>
      <c r="O162" s="55" t="str">
        <f t="shared" si="15"/>
        <v>0.722110983057129-0.996800661805872j</v>
      </c>
      <c r="P162" s="55">
        <f t="shared" si="16"/>
        <v>-54.079350399757743</v>
      </c>
      <c r="Q162" s="55"/>
      <c r="R162" s="55"/>
      <c r="S162" s="55"/>
      <c r="T162" s="55" t="str">
        <f t="shared" si="6"/>
        <v>7-21.2788506953994j</v>
      </c>
      <c r="U162" s="55">
        <f t="shared" si="7"/>
        <v>27.005215580911454</v>
      </c>
      <c r="V162" s="55">
        <f t="shared" si="8"/>
        <v>-71.790596957650692</v>
      </c>
      <c r="W162" s="55"/>
      <c r="X162" s="55" t="str">
        <f t="shared" si="9"/>
        <v>84999.9999999997-0.00475354620641562j</v>
      </c>
      <c r="Y162" s="55" t="str">
        <f t="shared" si="10"/>
        <v>0.19047619047619+8.62321307286279E-09j</v>
      </c>
      <c r="Z162" s="55">
        <f t="shared" si="17"/>
        <v>-14.403186068119149</v>
      </c>
      <c r="AA162" s="55">
        <f t="shared" si="18"/>
        <v>2.593887003314651E-6</v>
      </c>
      <c r="AB162" s="55"/>
      <c r="AC162" s="55"/>
      <c r="AD162" s="55"/>
      <c r="AE162" s="55" t="str">
        <f t="shared" si="19"/>
        <v>-51.5024058491573-70.7761160306003j</v>
      </c>
      <c r="AF162" s="55">
        <f t="shared" si="20"/>
        <v>38.843283402768868</v>
      </c>
      <c r="AG162" s="55">
        <f t="shared" si="21"/>
        <v>-126.04265487519237</v>
      </c>
      <c r="AH162" s="55">
        <f t="shared" si="11"/>
        <v>53.957345124807631</v>
      </c>
      <c r="AI162" s="55">
        <f t="shared" si="22"/>
        <v>-38.843283402768868</v>
      </c>
      <c r="AJ162" s="55"/>
      <c r="AK162" s="55"/>
      <c r="AL162" s="39"/>
      <c r="AM162" s="55"/>
    </row>
    <row r="163" spans="2:39" s="29" customFormat="1" hidden="1" x14ac:dyDescent="0.3">
      <c r="B163" s="38">
        <v>52</v>
      </c>
      <c r="C163" s="55">
        <f t="shared" si="0"/>
        <v>1096.4781961431854</v>
      </c>
      <c r="D163" s="55" t="str">
        <f t="shared" si="12"/>
        <v>6889.37569164964j</v>
      </c>
      <c r="E163" s="55">
        <f t="shared" si="1"/>
        <v>0.99999596215221564</v>
      </c>
      <c r="F163" s="55" t="str">
        <f t="shared" si="2"/>
        <v>0.00315642045138659j</v>
      </c>
      <c r="G163" s="55" t="str">
        <f t="shared" si="3"/>
        <v>16.6665679142099-0.0526069082375237j</v>
      </c>
      <c r="H163" s="55">
        <f t="shared" si="13"/>
        <v>24.436966795848164</v>
      </c>
      <c r="I163" s="55">
        <f t="shared" si="14"/>
        <v>-0.18084969987470645</v>
      </c>
      <c r="J163" s="55"/>
      <c r="K163" s="55"/>
      <c r="L163" s="55"/>
      <c r="M163" s="55" t="str">
        <f t="shared" si="4"/>
        <v>2.1+0.00144676889524642j</v>
      </c>
      <c r="N163" s="55" t="str">
        <f t="shared" si="5"/>
        <v>1+1.44745783281559j</v>
      </c>
      <c r="O163" s="55" t="str">
        <f t="shared" si="15"/>
        <v>0.679160907485431-0.981610006386685j</v>
      </c>
      <c r="P163" s="55">
        <f t="shared" si="16"/>
        <v>-55.321234500198003</v>
      </c>
      <c r="Q163" s="55"/>
      <c r="R163" s="55"/>
      <c r="S163" s="55"/>
      <c r="T163" s="55" t="str">
        <f t="shared" si="6"/>
        <v>7-20.3211446531633j</v>
      </c>
      <c r="U163" s="55">
        <f t="shared" si="7"/>
        <v>26.64593956114237</v>
      </c>
      <c r="V163" s="55">
        <f t="shared" si="8"/>
        <v>-70.992769134554138</v>
      </c>
      <c r="W163" s="55"/>
      <c r="X163" s="55" t="str">
        <f t="shared" si="9"/>
        <v>84999.9999999997-0.00497757393721684j</v>
      </c>
      <c r="Y163" s="55" t="str">
        <f t="shared" si="10"/>
        <v>0.19047619047619+9.02961258452032E-09j</v>
      </c>
      <c r="Z163" s="55">
        <f t="shared" si="17"/>
        <v>-14.403186068119149</v>
      </c>
      <c r="AA163" s="55">
        <f t="shared" si="18"/>
        <v>2.7161331315889608E-6</v>
      </c>
      <c r="AB163" s="55"/>
      <c r="AC163" s="55"/>
      <c r="AD163" s="55"/>
      <c r="AE163" s="55" t="str">
        <f t="shared" si="19"/>
        <v>-48.4395963972404-65.4746632749127j</v>
      </c>
      <c r="AF163" s="55">
        <f t="shared" si="20"/>
        <v>38.217313435353148</v>
      </c>
      <c r="AG163" s="55">
        <f t="shared" si="21"/>
        <v>-126.49485061849367</v>
      </c>
      <c r="AH163" s="55">
        <f t="shared" si="11"/>
        <v>53.505149381506321</v>
      </c>
      <c r="AI163" s="55">
        <f t="shared" si="22"/>
        <v>-38.217313435353148</v>
      </c>
      <c r="AJ163" s="55"/>
      <c r="AK163" s="55"/>
      <c r="AL163" s="39"/>
      <c r="AM163" s="55"/>
    </row>
    <row r="164" spans="2:39" s="29" customFormat="1" hidden="1" x14ac:dyDescent="0.3">
      <c r="B164" s="38">
        <v>53</v>
      </c>
      <c r="C164" s="55">
        <f t="shared" si="0"/>
        <v>1148.1536214968835</v>
      </c>
      <c r="D164" s="55" t="str">
        <f t="shared" si="12"/>
        <v>7214.06196497425j</v>
      </c>
      <c r="E164" s="55">
        <f t="shared" si="1"/>
        <v>0.99999557258794503</v>
      </c>
      <c r="F164" s="55" t="str">
        <f t="shared" si="2"/>
        <v>0.0033051779642986j</v>
      </c>
      <c r="G164" s="55" t="str">
        <f t="shared" si="3"/>
        <v>16.666558386742-0.0550861854097971j</v>
      </c>
      <c r="H164" s="55">
        <f t="shared" si="13"/>
        <v>24.43696600506</v>
      </c>
      <c r="I164" s="55">
        <f t="shared" si="14"/>
        <v>-0.18937289674219976</v>
      </c>
      <c r="J164" s="55"/>
      <c r="K164" s="55"/>
      <c r="L164" s="55"/>
      <c r="M164" s="55" t="str">
        <f t="shared" si="4"/>
        <v>2.1+0.00151495301264459j</v>
      </c>
      <c r="N164" s="55" t="str">
        <f t="shared" si="5"/>
        <v>1+1.51567441884109j</v>
      </c>
      <c r="O164" s="55" t="str">
        <f t="shared" si="15"/>
        <v>0.637587109597968-0.964859518787826j</v>
      </c>
      <c r="P164" s="55">
        <f t="shared" si="16"/>
        <v>-56.542943839259827</v>
      </c>
      <c r="Q164" s="55"/>
      <c r="R164" s="55"/>
      <c r="S164" s="55"/>
      <c r="T164" s="55" t="str">
        <f t="shared" si="6"/>
        <v>7-19.4065424832402j</v>
      </c>
      <c r="U164" s="55">
        <f t="shared" si="7"/>
        <v>26.290157939885766</v>
      </c>
      <c r="V164" s="55">
        <f t="shared" si="8"/>
        <v>-70.165468960378192</v>
      </c>
      <c r="W164" s="55"/>
      <c r="X164" s="55" t="str">
        <f t="shared" si="9"/>
        <v>84999.9999999997-0.00521215976969387j</v>
      </c>
      <c r="Y164" s="55" t="str">
        <f t="shared" si="10"/>
        <v>0.19047619047619+9.4551651150909E-09j</v>
      </c>
      <c r="Z164" s="55">
        <f t="shared" si="17"/>
        <v>-14.403186068119147</v>
      </c>
      <c r="AA164" s="55">
        <f t="shared" si="18"/>
        <v>2.8441405423936932E-6</v>
      </c>
      <c r="AB164" s="55"/>
      <c r="AC164" s="55"/>
      <c r="AD164" s="55"/>
      <c r="AE164" s="55" t="str">
        <f t="shared" si="19"/>
        <v>-45.4749305740365-60.5718024811315j</v>
      </c>
      <c r="AF164" s="55">
        <f t="shared" si="20"/>
        <v>37.586782310634817</v>
      </c>
      <c r="AG164" s="55">
        <f t="shared" si="21"/>
        <v>-126.89778285223969</v>
      </c>
      <c r="AH164" s="55">
        <f t="shared" si="11"/>
        <v>53.102217147760321</v>
      </c>
      <c r="AI164" s="55">
        <f t="shared" si="22"/>
        <v>-37.586782310634817</v>
      </c>
      <c r="AJ164" s="55"/>
      <c r="AK164" s="55"/>
      <c r="AL164" s="39"/>
      <c r="AM164" s="55"/>
    </row>
    <row r="165" spans="2:39" s="29" customFormat="1" hidden="1" x14ac:dyDescent="0.3">
      <c r="B165" s="38">
        <v>54</v>
      </c>
      <c r="C165" s="55">
        <f t="shared" si="0"/>
        <v>1202.2644346174134</v>
      </c>
      <c r="D165" s="55" t="str">
        <f t="shared" si="12"/>
        <v>7554.0502309327j</v>
      </c>
      <c r="E165" s="55">
        <f t="shared" si="1"/>
        <v>0.99999514543921642</v>
      </c>
      <c r="F165" s="55" t="str">
        <f t="shared" si="2"/>
        <v>0.00346094620280582j</v>
      </c>
      <c r="G165" s="55" t="str">
        <f t="shared" si="3"/>
        <v>16.6665479400794-0.0576823058293587j</v>
      </c>
      <c r="H165" s="55">
        <f t="shared" si="13"/>
        <v>24.436965137976692</v>
      </c>
      <c r="I165" s="55">
        <f t="shared" si="14"/>
        <v>-0.19829778144315463</v>
      </c>
      <c r="J165" s="55"/>
      <c r="K165" s="55"/>
      <c r="L165" s="55"/>
      <c r="M165" s="55" t="str">
        <f t="shared" si="4"/>
        <v>2.1+0.00158635054849587j</v>
      </c>
      <c r="N165" s="55" t="str">
        <f t="shared" si="5"/>
        <v>1+1.58710595351896j</v>
      </c>
      <c r="O165" s="55" t="str">
        <f t="shared" si="15"/>
        <v>0.597491981896185-0.946696731098782j</v>
      </c>
      <c r="P165" s="55">
        <f t="shared" si="16"/>
        <v>-57.742605683149421</v>
      </c>
      <c r="Q165" s="55"/>
      <c r="R165" s="55"/>
      <c r="S165" s="55"/>
      <c r="T165" s="55" t="str">
        <f t="shared" si="6"/>
        <v>7-18.5331041918044j</v>
      </c>
      <c r="U165" s="55">
        <f t="shared" si="7"/>
        <v>25.938130504448218</v>
      </c>
      <c r="V165" s="55">
        <f t="shared" si="8"/>
        <v>-69.308323208455818</v>
      </c>
      <c r="W165" s="55"/>
      <c r="X165" s="55" t="str">
        <f t="shared" si="9"/>
        <v>84999.9999999996-0.00545780129184886j</v>
      </c>
      <c r="Y165" s="55" t="str">
        <f t="shared" si="10"/>
        <v>0.19047619047619+9.90077331854666E-09j</v>
      </c>
      <c r="Z165" s="55">
        <f t="shared" si="17"/>
        <v>-14.403186068119147</v>
      </c>
      <c r="AA165" s="55">
        <f t="shared" si="18"/>
        <v>2.9781807566094078E-6</v>
      </c>
      <c r="AB165" s="55"/>
      <c r="AC165" s="55"/>
      <c r="AD165" s="55"/>
      <c r="AE165" s="55" t="str">
        <f t="shared" si="19"/>
        <v>-42.6157100830768-56.0440796958319j</v>
      </c>
      <c r="AF165" s="55">
        <f t="shared" si="20"/>
        <v>36.952222144174428</v>
      </c>
      <c r="AG165" s="55">
        <f t="shared" si="21"/>
        <v>-127.24922369486764</v>
      </c>
      <c r="AH165" s="55">
        <f t="shared" si="11"/>
        <v>52.750776305132362</v>
      </c>
      <c r="AI165" s="55">
        <f t="shared" si="22"/>
        <v>-36.952222144174428</v>
      </c>
      <c r="AJ165" s="55"/>
      <c r="AK165" s="55"/>
      <c r="AL165" s="39"/>
      <c r="AM165" s="55"/>
    </row>
    <row r="166" spans="2:39" s="29" customFormat="1" hidden="1" x14ac:dyDescent="0.3">
      <c r="B166" s="38">
        <v>55</v>
      </c>
      <c r="C166" s="55">
        <f t="shared" si="0"/>
        <v>1258.925411794168</v>
      </c>
      <c r="D166" s="55" t="str">
        <f t="shared" si="12"/>
        <v>7910.06165022013j</v>
      </c>
      <c r="E166" s="55">
        <f t="shared" si="1"/>
        <v>0.99999467707994893</v>
      </c>
      <c r="F166" s="55" t="str">
        <f t="shared" si="2"/>
        <v>0.00362405557222634j</v>
      </c>
      <c r="G166" s="55" t="str">
        <f t="shared" si="3"/>
        <v>16.6665364855393-0.0604007759286337j</v>
      </c>
      <c r="H166" s="55">
        <f t="shared" si="13"/>
        <v>24.436964187237056</v>
      </c>
      <c r="I166" s="55">
        <f t="shared" si="14"/>
        <v>-0.20764328522939771</v>
      </c>
      <c r="J166" s="55"/>
      <c r="K166" s="55"/>
      <c r="L166" s="55"/>
      <c r="M166" s="55" t="str">
        <f t="shared" si="4"/>
        <v>2.1+0.00166111294654623j</v>
      </c>
      <c r="N166" s="55" t="str">
        <f t="shared" si="5"/>
        <v>1+1.66190395271125j</v>
      </c>
      <c r="O166" s="55" t="str">
        <f t="shared" si="15"/>
        <v>0.558958711566159-0.927274579207642j</v>
      </c>
      <c r="P166" s="55">
        <f t="shared" si="16"/>
        <v>-58.918536260448498</v>
      </c>
      <c r="Q166" s="55"/>
      <c r="R166" s="55"/>
      <c r="S166" s="55"/>
      <c r="T166" s="55" t="str">
        <f t="shared" si="6"/>
        <v>7-17.6989770991361j</v>
      </c>
      <c r="U166" s="55">
        <f t="shared" si="7"/>
        <v>25.590129383032455</v>
      </c>
      <c r="V166" s="55">
        <f t="shared" si="8"/>
        <v>-68.421050213120907</v>
      </c>
      <c r="W166" s="55"/>
      <c r="X166" s="55" t="str">
        <f t="shared" si="9"/>
        <v>84999.9999999996-0.00571501954228402j</v>
      </c>
      <c r="Y166" s="55" t="str">
        <f t="shared" si="10"/>
        <v>0.19047619047619+1.03673823896308E-08j</v>
      </c>
      <c r="Z166" s="55">
        <f t="shared" si="17"/>
        <v>-14.403186068119147</v>
      </c>
      <c r="AA166" s="55">
        <f t="shared" si="18"/>
        <v>3.1185380915015241E-6</v>
      </c>
      <c r="AB166" s="55"/>
      <c r="AC166" s="55"/>
      <c r="AD166" s="55"/>
      <c r="AE166" s="55" t="str">
        <f t="shared" si="19"/>
        <v>-39.8678670791625-51.8682377092002j</v>
      </c>
      <c r="AF166" s="55">
        <f t="shared" si="20"/>
        <v>36.314195075600033</v>
      </c>
      <c r="AG166" s="55">
        <f t="shared" si="21"/>
        <v>-127.54722664026075</v>
      </c>
      <c r="AH166" s="55">
        <f t="shared" si="11"/>
        <v>52.452773359739261</v>
      </c>
      <c r="AI166" s="55">
        <f t="shared" si="22"/>
        <v>-36.314195075600033</v>
      </c>
      <c r="AJ166" s="55"/>
      <c r="AK166" s="55"/>
      <c r="AL166" s="39"/>
      <c r="AM166" s="55"/>
    </row>
    <row r="167" spans="2:39" s="29" customFormat="1" hidden="1" x14ac:dyDescent="0.3">
      <c r="B167" s="38">
        <v>56</v>
      </c>
      <c r="C167" s="55">
        <f t="shared" si="0"/>
        <v>1318.2567385564075</v>
      </c>
      <c r="D167" s="55" t="str">
        <f t="shared" si="12"/>
        <v>8282.8513707881j</v>
      </c>
      <c r="E167" s="55">
        <f t="shared" si="1"/>
        <v>0.99999416353422421</v>
      </c>
      <c r="F167" s="55" t="str">
        <f t="shared" si="2"/>
        <v>0.00379485204940114j</v>
      </c>
      <c r="G167" s="55" t="str">
        <f t="shared" si="3"/>
        <v>16.6665239258833-0.0632473616175929j</v>
      </c>
      <c r="H167" s="55">
        <f t="shared" si="13"/>
        <v>24.43696314476988</v>
      </c>
      <c r="I167" s="55">
        <f t="shared" si="14"/>
        <v>-0.21742923159775079</v>
      </c>
      <c r="J167" s="55"/>
      <c r="K167" s="55"/>
      <c r="L167" s="55"/>
      <c r="M167" s="55" t="str">
        <f t="shared" si="4"/>
        <v>2.1+0.0017393987878655j</v>
      </c>
      <c r="N167" s="55" t="str">
        <f t="shared" si="5"/>
        <v>1+1.74022707300258j</v>
      </c>
      <c r="O167" s="55" t="str">
        <f t="shared" si="15"/>
        <v>0.522051442436983-0.906748654841021j</v>
      </c>
      <c r="P167" s="55">
        <f t="shared" si="16"/>
        <v>-60.06924580313359</v>
      </c>
      <c r="Q167" s="55"/>
      <c r="R167" s="55"/>
      <c r="S167" s="55"/>
      <c r="T167" s="55" t="str">
        <f t="shared" si="6"/>
        <v>7-16.9023919098381j</v>
      </c>
      <c r="U167" s="55">
        <f t="shared" si="7"/>
        <v>25.246438424404793</v>
      </c>
      <c r="V167" s="55">
        <f t="shared" si="8"/>
        <v>-67.503472041068747</v>
      </c>
      <c r="W167" s="55"/>
      <c r="X167" s="55" t="str">
        <f t="shared" si="9"/>
        <v>84999.9999999996-0.00598436011539437j</v>
      </c>
      <c r="Y167" s="55" t="str">
        <f t="shared" si="10"/>
        <v>0.19047619047619+1.08559820687426E-08j</v>
      </c>
      <c r="Z167" s="55">
        <f t="shared" si="17"/>
        <v>-14.403186068119142</v>
      </c>
      <c r="AA167" s="55">
        <f t="shared" si="18"/>
        <v>3.2655102637954245E-6</v>
      </c>
      <c r="AB167" s="55"/>
      <c r="AC167" s="55"/>
      <c r="AD167" s="55"/>
      <c r="AE167" s="55" t="str">
        <f t="shared" si="19"/>
        <v>-37.2359757177625-48.0213858160242j</v>
      </c>
      <c r="AF167" s="55">
        <f t="shared" si="20"/>
        <v>35.673288996761421</v>
      </c>
      <c r="AG167" s="55">
        <f t="shared" si="21"/>
        <v>-127.79014381028983</v>
      </c>
      <c r="AH167" s="55">
        <f t="shared" si="11"/>
        <v>52.209856189710166</v>
      </c>
      <c r="AI167" s="55">
        <f t="shared" si="22"/>
        <v>-35.673288996761421</v>
      </c>
      <c r="AJ167" s="55"/>
      <c r="AK167" s="55"/>
      <c r="AL167" s="39"/>
      <c r="AM167" s="55"/>
    </row>
    <row r="168" spans="2:39" s="29" customFormat="1" hidden="1" x14ac:dyDescent="0.3">
      <c r="B168" s="38">
        <v>57</v>
      </c>
      <c r="C168" s="55">
        <f t="shared" si="0"/>
        <v>1380.3842646028857</v>
      </c>
      <c r="D168" s="55" t="str">
        <f t="shared" si="12"/>
        <v>8673.21012961475j</v>
      </c>
      <c r="E168" s="55">
        <f t="shared" si="1"/>
        <v>0.99999360044253438</v>
      </c>
      <c r="F168" s="55" t="str">
        <f t="shared" si="2"/>
        <v>0.00397369791655739j</v>
      </c>
      <c r="G168" s="55" t="str">
        <f t="shared" si="3"/>
        <v>16.6665101544912-0.0662281005077191j</v>
      </c>
      <c r="H168" s="55">
        <f t="shared" si="13"/>
        <v>24.436962001725021</v>
      </c>
      <c r="I168" s="55">
        <f t="shared" si="14"/>
        <v>-0.22767637834655824</v>
      </c>
      <c r="J168" s="55"/>
      <c r="K168" s="55"/>
      <c r="L168" s="55"/>
      <c r="M168" s="55" t="str">
        <f t="shared" si="4"/>
        <v>2.1+0.0018213741272191j</v>
      </c>
      <c r="N168" s="55" t="str">
        <f t="shared" si="5"/>
        <v>1+1.82224144823206j</v>
      </c>
      <c r="O168" s="55" t="str">
        <f t="shared" si="15"/>
        <v>0.486815849556728-0.885274644591354j</v>
      </c>
      <c r="P168" s="55">
        <f t="shared" si="16"/>
        <v>-61.193440243294866</v>
      </c>
      <c r="Q168" s="55"/>
      <c r="R168" s="55"/>
      <c r="S168" s="55"/>
      <c r="T168" s="55" t="str">
        <f t="shared" si="6"/>
        <v>7-16.1416589599241j</v>
      </c>
      <c r="U168" s="55">
        <f t="shared" si="7"/>
        <v>24.907352333157455</v>
      </c>
      <c r="V168" s="55">
        <f t="shared" si="8"/>
        <v>-66.555526964388307</v>
      </c>
      <c r="W168" s="55"/>
      <c r="X168" s="55" t="str">
        <f t="shared" si="9"/>
        <v>84999.9999999995-0.00626639431864662j</v>
      </c>
      <c r="Y168" s="55" t="str">
        <f t="shared" si="10"/>
        <v>0.19047619047619+1.1367608741309E-08j</v>
      </c>
      <c r="Z168" s="55">
        <f t="shared" si="17"/>
        <v>-14.403186068119142</v>
      </c>
      <c r="AA168" s="55">
        <f t="shared" si="18"/>
        <v>3.4194090211734002E-6</v>
      </c>
      <c r="AB168" s="55"/>
      <c r="AC168" s="55"/>
      <c r="AD168" s="55"/>
      <c r="AE168" s="55" t="str">
        <f t="shared" si="19"/>
        <v>-34.7232931285569-44.4811574215668j</v>
      </c>
      <c r="AF168" s="55">
        <f t="shared" si="20"/>
        <v>35.030113106574134</v>
      </c>
      <c r="AG168" s="55">
        <f t="shared" si="21"/>
        <v>-127.97664016662068</v>
      </c>
      <c r="AH168" s="55">
        <f t="shared" si="11"/>
        <v>52.023359833379324</v>
      </c>
      <c r="AI168" s="55">
        <f t="shared" si="22"/>
        <v>-35.030113106574134</v>
      </c>
      <c r="AJ168" s="55"/>
      <c r="AK168" s="55"/>
      <c r="AL168" s="39"/>
      <c r="AM168" s="55"/>
    </row>
    <row r="169" spans="2:39" s="29" customFormat="1" hidden="1" x14ac:dyDescent="0.3">
      <c r="B169" s="38">
        <v>58</v>
      </c>
      <c r="C169" s="55">
        <f t="shared" si="0"/>
        <v>1445.4397707459275</v>
      </c>
      <c r="D169" s="55" t="str">
        <f t="shared" si="12"/>
        <v>9081.96592996384j</v>
      </c>
      <c r="E169" s="55">
        <f t="shared" si="1"/>
        <v>0.99999298302477391</v>
      </c>
      <c r="F169" s="55" t="str">
        <f t="shared" si="2"/>
        <v>0.00416097252975763j</v>
      </c>
      <c r="G169" s="55" t="str">
        <f t="shared" si="3"/>
        <v>16.6664950544561-0.0693493147113565j</v>
      </c>
      <c r="H169" s="55">
        <f t="shared" si="13"/>
        <v>24.436960748398377</v>
      </c>
      <c r="I169" s="55">
        <f t="shared" si="14"/>
        <v>-0.23840646161520465</v>
      </c>
      <c r="J169" s="55"/>
      <c r="K169" s="55"/>
      <c r="L169" s="55"/>
      <c r="M169" s="55" t="str">
        <f t="shared" si="4"/>
        <v>2.1+0.00190721284529241j</v>
      </c>
      <c r="N169" s="55" t="str">
        <f t="shared" si="5"/>
        <v>1+1.9081210418854j</v>
      </c>
      <c r="O169" s="55" t="str">
        <f t="shared" si="15"/>
        <v>0.453280063835633-0.863006014826636j</v>
      </c>
      <c r="P169" s="55">
        <f t="shared" si="16"/>
        <v>-62.290019839409325</v>
      </c>
      <c r="Q169" s="55"/>
      <c r="R169" s="55"/>
      <c r="S169" s="55"/>
      <c r="T169" s="55" t="str">
        <f t="shared" si="6"/>
        <v>7-15.415164632814j</v>
      </c>
      <c r="U169" s="55">
        <f t="shared" si="7"/>
        <v>24.573175536813892</v>
      </c>
      <c r="V169" s="55">
        <f t="shared" si="8"/>
        <v>-65.577282032491595</v>
      </c>
      <c r="W169" s="55"/>
      <c r="X169" s="55" t="str">
        <f t="shared" si="9"/>
        <v>84999.9999999995-0.00656172038439883j</v>
      </c>
      <c r="Y169" s="55" t="str">
        <f t="shared" si="10"/>
        <v>0.19047619047619+1.19033476360976E-08j</v>
      </c>
      <c r="Z169" s="55">
        <f t="shared" si="17"/>
        <v>-14.40318606811914</v>
      </c>
      <c r="AA169" s="55">
        <f t="shared" si="18"/>
        <v>3.5805608035334477E-6</v>
      </c>
      <c r="AB169" s="55"/>
      <c r="AC169" s="55"/>
      <c r="AD169" s="55"/>
      <c r="AE169" s="55" t="str">
        <f t="shared" si="19"/>
        <v>-32.3318253525906-41.2258512393974j</v>
      </c>
      <c r="AF169" s="55">
        <f t="shared" si="20"/>
        <v>34.385293341608822</v>
      </c>
      <c r="AG169" s="55">
        <f t="shared" si="21"/>
        <v>-128.10570475295529</v>
      </c>
      <c r="AH169" s="55">
        <f t="shared" si="11"/>
        <v>51.89429524704471</v>
      </c>
      <c r="AI169" s="55">
        <f t="shared" si="22"/>
        <v>-34.385293341608822</v>
      </c>
      <c r="AJ169" s="55"/>
      <c r="AK169" s="55"/>
      <c r="AL169" s="39"/>
      <c r="AM169" s="55"/>
    </row>
    <row r="170" spans="2:39" s="29" customFormat="1" hidden="1" x14ac:dyDescent="0.3">
      <c r="B170" s="38">
        <v>59</v>
      </c>
      <c r="C170" s="55">
        <f t="shared" si="0"/>
        <v>1513.5612484362086</v>
      </c>
      <c r="D170" s="55" t="str">
        <f t="shared" si="12"/>
        <v>9509.98579769078j</v>
      </c>
      <c r="E170" s="55">
        <f t="shared" si="1"/>
        <v>0.99999230603966172</v>
      </c>
      <c r="F170" s="55" t="str">
        <f t="shared" si="2"/>
        <v>0.00435707312356478j</v>
      </c>
      <c r="G170" s="55" t="str">
        <f t="shared" si="3"/>
        <v>16.6664784975923-0.0726176242434506j</v>
      </c>
      <c r="H170" s="55">
        <f t="shared" si="13"/>
        <v>24.436959374149666</v>
      </c>
      <c r="I170" s="55">
        <f t="shared" si="14"/>
        <v>-0.24964224200021559</v>
      </c>
      <c r="J170" s="55"/>
      <c r="K170" s="55"/>
      <c r="L170" s="55"/>
      <c r="M170" s="55" t="str">
        <f t="shared" si="4"/>
        <v>2.1+0.00199709701751506j</v>
      </c>
      <c r="N170" s="55" t="str">
        <f t="shared" si="5"/>
        <v>1+1.99804801609483j</v>
      </c>
      <c r="O170" s="55" t="str">
        <f t="shared" si="15"/>
        <v>0.421455878049605-0.840091983991004j</v>
      </c>
      <c r="P170" s="55">
        <f t="shared" si="16"/>
        <v>-63.35807506914886</v>
      </c>
      <c r="Q170" s="55"/>
      <c r="R170" s="55"/>
      <c r="S170" s="55"/>
      <c r="T170" s="55" t="str">
        <f t="shared" si="6"/>
        <v>7-14.7213679366372j</v>
      </c>
      <c r="U170" s="55">
        <f t="shared" si="7"/>
        <v>24.244220764199596</v>
      </c>
      <c r="V170" s="55">
        <f t="shared" si="8"/>
        <v>-64.568945497755209</v>
      </c>
      <c r="W170" s="55"/>
      <c r="X170" s="55" t="str">
        <f t="shared" si="9"/>
        <v>84999.9999999994-0.00687096473883154j</v>
      </c>
      <c r="Y170" s="55" t="str">
        <f t="shared" si="10"/>
        <v>0.190476190476191+1.24643351271322E-08j</v>
      </c>
      <c r="Z170" s="55">
        <f t="shared" si="17"/>
        <v>-14.403186068119094</v>
      </c>
      <c r="AA170" s="55">
        <f t="shared" si="18"/>
        <v>3.7493074354119852E-6</v>
      </c>
      <c r="AB170" s="55"/>
      <c r="AC170" s="55"/>
      <c r="AD170" s="55"/>
      <c r="AE170" s="55" t="str">
        <f t="shared" si="19"/>
        <v>-30.0624133434964-38.2345530704931j</v>
      </c>
      <c r="AF170" s="55">
        <f t="shared" si="20"/>
        <v>33.73946772207298</v>
      </c>
      <c r="AG170" s="55">
        <f t="shared" si="21"/>
        <v>-128.17665905959683</v>
      </c>
      <c r="AH170" s="55">
        <f t="shared" si="11"/>
        <v>51.823340940403149</v>
      </c>
      <c r="AI170" s="55">
        <f t="shared" si="22"/>
        <v>-33.73946772207298</v>
      </c>
      <c r="AJ170" s="55"/>
      <c r="AK170" s="55"/>
      <c r="AL170" s="39"/>
      <c r="AM170" s="55"/>
    </row>
    <row r="171" spans="2:39" s="29" customFormat="1" hidden="1" x14ac:dyDescent="0.3">
      <c r="B171" s="38">
        <v>60</v>
      </c>
      <c r="C171" s="55">
        <f t="shared" si="0"/>
        <v>1584.8931924611136</v>
      </c>
      <c r="D171" s="55" t="str">
        <f t="shared" si="12"/>
        <v>9958.17762032062j</v>
      </c>
      <c r="E171" s="55">
        <f t="shared" si="1"/>
        <v>0.99999156374024711</v>
      </c>
      <c r="F171" s="55" t="str">
        <f t="shared" si="2"/>
        <v>0.00456241565362999j</v>
      </c>
      <c r="G171" s="55" t="str">
        <f t="shared" si="3"/>
        <v>16.6664603433467-0.0760399610539514j</v>
      </c>
      <c r="H171" s="55">
        <f t="shared" si="13"/>
        <v>24.436957867311872</v>
      </c>
      <c r="I171" s="55">
        <f t="shared" si="14"/>
        <v>-0.26140755284599476</v>
      </c>
      <c r="J171" s="55"/>
      <c r="K171" s="55"/>
      <c r="L171" s="55"/>
      <c r="M171" s="55" t="str">
        <f t="shared" si="4"/>
        <v>2.1+0.00209121730026733j</v>
      </c>
      <c r="N171" s="55" t="str">
        <f t="shared" si="5"/>
        <v>1+2.09221311802936j</v>
      </c>
      <c r="O171" s="55" t="str">
        <f t="shared" si="15"/>
        <v>0.391340163723458-0.816675806853709j</v>
      </c>
      <c r="P171" s="55">
        <f t="shared" si="16"/>
        <v>-64.396880167119235</v>
      </c>
      <c r="Q171" s="55"/>
      <c r="R171" s="55"/>
      <c r="S171" s="55"/>
      <c r="T171" s="55" t="str">
        <f t="shared" si="6"/>
        <v>7-14.0587972355823j</v>
      </c>
      <c r="U171" s="55">
        <f t="shared" si="7"/>
        <v>23.920807319196037</v>
      </c>
      <c r="V171" s="55">
        <f t="shared" si="8"/>
        <v>-63.53087880755583</v>
      </c>
      <c r="W171" s="55"/>
      <c r="X171" s="55" t="str">
        <f t="shared" si="9"/>
        <v>84999.9999999994-0.0071947833306816j</v>
      </c>
      <c r="Y171" s="55" t="str">
        <f t="shared" si="10"/>
        <v>0.190476190476191+1.30517611440938E-08j</v>
      </c>
      <c r="Z171" s="55">
        <f t="shared" si="17"/>
        <v>-14.403186068119094</v>
      </c>
      <c r="AA171" s="55">
        <f t="shared" si="18"/>
        <v>3.9260068510394046E-6</v>
      </c>
      <c r="AB171" s="55"/>
      <c r="AC171" s="55"/>
      <c r="AD171" s="55"/>
      <c r="AE171" s="55" t="str">
        <f t="shared" si="19"/>
        <v>-27.9148340067399-35.4872363639905j</v>
      </c>
      <c r="AF171" s="55">
        <f t="shared" si="20"/>
        <v>33.093281644200594</v>
      </c>
      <c r="AG171" s="55">
        <f t="shared" si="21"/>
        <v>-128.18916260151417</v>
      </c>
      <c r="AH171" s="55">
        <f t="shared" si="11"/>
        <v>51.810837398485823</v>
      </c>
      <c r="AI171" s="55">
        <f t="shared" si="22"/>
        <v>-33.093281644200594</v>
      </c>
      <c r="AJ171" s="55"/>
      <c r="AK171" s="55"/>
      <c r="AL171" s="39"/>
      <c r="AM171" s="55"/>
    </row>
    <row r="172" spans="2:39" s="29" customFormat="1" hidden="1" x14ac:dyDescent="0.3">
      <c r="B172" s="38">
        <v>61</v>
      </c>
      <c r="C172" s="55">
        <f t="shared" si="0"/>
        <v>1659.5869074375614</v>
      </c>
      <c r="D172" s="55" t="str">
        <f t="shared" si="12"/>
        <v>10427.4920727993j</v>
      </c>
      <c r="E172" s="55">
        <f t="shared" si="1"/>
        <v>0.99999074982512393</v>
      </c>
      <c r="F172" s="55" t="str">
        <f t="shared" si="2"/>
        <v>0.00477743567899027j</v>
      </c>
      <c r="G172" s="55" t="str">
        <f t="shared" si="3"/>
        <v>16.6664404376055-0.0796235837204565j</v>
      </c>
      <c r="H172" s="55">
        <f t="shared" si="13"/>
        <v>24.436956215092138</v>
      </c>
      <c r="I172" s="55">
        <f t="shared" si="14"/>
        <v>-0.27372735081283389</v>
      </c>
      <c r="J172" s="55"/>
      <c r="K172" s="55"/>
      <c r="L172" s="55"/>
      <c r="M172" s="55" t="str">
        <f t="shared" si="4"/>
        <v>2.1+0.00218977333528785j</v>
      </c>
      <c r="N172" s="55" t="str">
        <f t="shared" si="5"/>
        <v>1+2.19081608449513j</v>
      </c>
      <c r="O172" s="55" t="str">
        <f t="shared" si="15"/>
        <v>0.362916430406199-0.792893379726171j</v>
      </c>
      <c r="P172" s="55">
        <f t="shared" si="16"/>
        <v>-65.405884706845555</v>
      </c>
      <c r="Q172" s="55"/>
      <c r="R172" s="55"/>
      <c r="S172" s="55"/>
      <c r="T172" s="55" t="str">
        <f t="shared" si="6"/>
        <v>7-13.4260471283596j</v>
      </c>
      <c r="U172" s="55">
        <f t="shared" si="7"/>
        <v>23.603259040356974</v>
      </c>
      <c r="V172" s="55">
        <f t="shared" si="8"/>
        <v>-62.463607835815502</v>
      </c>
      <c r="W172" s="55"/>
      <c r="X172" s="55" t="str">
        <f t="shared" si="9"/>
        <v>84999.9999999993-0.00753386302259744j</v>
      </c>
      <c r="Y172" s="55" t="str">
        <f t="shared" si="10"/>
        <v>0.190476190476191+1.36668716963221E-08j</v>
      </c>
      <c r="Z172" s="55">
        <f t="shared" si="17"/>
        <v>-14.403186068119091</v>
      </c>
      <c r="AA172" s="55">
        <f t="shared" si="18"/>
        <v>4.1110338535667777E-6</v>
      </c>
      <c r="AB172" s="55"/>
      <c r="AC172" s="55"/>
      <c r="AD172" s="55"/>
      <c r="AE172" s="55" t="str">
        <f t="shared" si="19"/>
        <v>-25.8879113929769-32.9648408701613j</v>
      </c>
      <c r="AF172" s="55">
        <f t="shared" si="20"/>
        <v>32.447383143132257</v>
      </c>
      <c r="AG172" s="55">
        <f t="shared" si="21"/>
        <v>-128.14321578244011</v>
      </c>
      <c r="AH172" s="55">
        <f t="shared" si="11"/>
        <v>51.856784217559891</v>
      </c>
      <c r="AI172" s="55">
        <f t="shared" si="22"/>
        <v>-32.447383143132257</v>
      </c>
      <c r="AJ172" s="55"/>
      <c r="AK172" s="55"/>
      <c r="AL172" s="39"/>
      <c r="AM172" s="55"/>
    </row>
    <row r="173" spans="2:39" s="29" customFormat="1" hidden="1" x14ac:dyDescent="0.3">
      <c r="B173" s="38">
        <v>62</v>
      </c>
      <c r="C173" s="55">
        <f t="shared" si="0"/>
        <v>1737.8008287493756</v>
      </c>
      <c r="D173" s="55" t="str">
        <f t="shared" si="12"/>
        <v>10918.9246340026j</v>
      </c>
      <c r="E173" s="55">
        <f t="shared" si="1"/>
        <v>0.99998985738493784</v>
      </c>
      <c r="F173" s="55" t="str">
        <f t="shared" si="2"/>
        <v>0.00500258928594765j</v>
      </c>
      <c r="G173" s="55" t="str">
        <f t="shared" si="3"/>
        <v>16.6664186113864-0.0833760928320551j</v>
      </c>
      <c r="H173" s="55">
        <f t="shared" si="13"/>
        <v>24.436954403463382</v>
      </c>
      <c r="I173" s="55">
        <f t="shared" si="14"/>
        <v>-0.28662776882974361</v>
      </c>
      <c r="J173" s="55"/>
      <c r="K173" s="55"/>
      <c r="L173" s="55"/>
      <c r="M173" s="55" t="str">
        <f t="shared" si="4"/>
        <v>2.1+0.00229297417314055j</v>
      </c>
      <c r="N173" s="55" t="str">
        <f t="shared" si="5"/>
        <v>1+2.29406606560395j</v>
      </c>
      <c r="O173" s="55" t="str">
        <f t="shared" si="15"/>
        <v>0.336156463830713-0.768872162234319j</v>
      </c>
      <c r="P173" s="55">
        <f t="shared" si="16"/>
        <v>-66.384703628960622</v>
      </c>
      <c r="Q173" s="55"/>
      <c r="R173" s="55"/>
      <c r="S173" s="55"/>
      <c r="T173" s="55" t="str">
        <f t="shared" si="6"/>
        <v>7-12.8217754671578j</v>
      </c>
      <c r="U173" s="55">
        <f t="shared" si="7"/>
        <v>23.291901944952798</v>
      </c>
      <c r="V173" s="55">
        <f t="shared" si="8"/>
        <v>-61.367832992898734</v>
      </c>
      <c r="W173" s="55"/>
      <c r="X173" s="55" t="str">
        <f t="shared" si="9"/>
        <v>84999.9999999993-0.00788892304806681j</v>
      </c>
      <c r="Y173" s="55" t="str">
        <f t="shared" si="10"/>
        <v>0.190476190476191+1.43109715157676E-08j</v>
      </c>
      <c r="Z173" s="55">
        <f t="shared" si="17"/>
        <v>-14.403186068119091</v>
      </c>
      <c r="AA173" s="55">
        <f t="shared" si="18"/>
        <v>4.3047809100734448E-6</v>
      </c>
      <c r="AB173" s="55"/>
      <c r="AC173" s="55"/>
      <c r="AD173" s="55"/>
      <c r="AE173" s="55" t="str">
        <f t="shared" si="19"/>
        <v>-23.9796335167302-30.6493296561565j</v>
      </c>
      <c r="AF173" s="55">
        <f t="shared" si="20"/>
        <v>31.802418145835635</v>
      </c>
      <c r="AG173" s="55">
        <f t="shared" si="21"/>
        <v>-128.03916008590818</v>
      </c>
      <c r="AH173" s="55">
        <f t="shared" si="11"/>
        <v>51.960839914091821</v>
      </c>
      <c r="AI173" s="55">
        <f t="shared" si="22"/>
        <v>-31.802418145835635</v>
      </c>
      <c r="AJ173" s="55"/>
      <c r="AK173" s="55"/>
      <c r="AL173" s="39"/>
      <c r="AM173" s="55"/>
    </row>
    <row r="174" spans="2:39" s="29" customFormat="1" hidden="1" x14ac:dyDescent="0.3">
      <c r="B174" s="38">
        <v>63</v>
      </c>
      <c r="C174" s="55">
        <f t="shared" si="0"/>
        <v>1819.7008586099842</v>
      </c>
      <c r="D174" s="55" t="str">
        <f t="shared" si="12"/>
        <v>11433.5176982803j</v>
      </c>
      <c r="E174" s="55">
        <f t="shared" si="1"/>
        <v>0.99998887884373255</v>
      </c>
      <c r="F174" s="55" t="str">
        <f t="shared" si="2"/>
        <v>0.00523835405548933j</v>
      </c>
      <c r="G174" s="55" t="str">
        <f t="shared" si="3"/>
        <v>16.6663946794034-0.0873054470967589j</v>
      </c>
      <c r="H174" s="55">
        <f t="shared" si="13"/>
        <v>24.436952417044818</v>
      </c>
      <c r="I174" s="55">
        <f t="shared" si="14"/>
        <v>-0.30013617154474792</v>
      </c>
      <c r="J174" s="55"/>
      <c r="K174" s="55"/>
      <c r="L174" s="55"/>
      <c r="M174" s="55" t="str">
        <f t="shared" si="4"/>
        <v>2.1+0.00240103871663886j</v>
      </c>
      <c r="N174" s="55" t="str">
        <f t="shared" si="5"/>
        <v>1+2.40218206840869j</v>
      </c>
      <c r="O174" s="55" t="str">
        <f t="shared" si="15"/>
        <v>0.311021986573562-0.74473040031122j</v>
      </c>
      <c r="P174" s="55">
        <f t="shared" si="16"/>
        <v>-67.333106104869913</v>
      </c>
      <c r="Q174" s="55"/>
      <c r="R174" s="55"/>
      <c r="S174" s="55"/>
      <c r="T174" s="55" t="str">
        <f t="shared" si="6"/>
        <v>7-12.2447005107673j</v>
      </c>
      <c r="U174" s="55">
        <f t="shared" si="7"/>
        <v>22.987061565779307</v>
      </c>
      <c r="V174" s="55">
        <f t="shared" si="8"/>
        <v>-60.244437826796798</v>
      </c>
      <c r="W174" s="55"/>
      <c r="X174" s="55" t="str">
        <f t="shared" si="9"/>
        <v>84999.9999999992-0.00826071653700744j</v>
      </c>
      <c r="Y174" s="55" t="str">
        <f t="shared" si="10"/>
        <v>0.190476190476191+1.49854268245035E-08j</v>
      </c>
      <c r="Z174" s="55">
        <f t="shared" si="17"/>
        <v>-14.403186068119087</v>
      </c>
      <c r="AA174" s="55">
        <f t="shared" si="18"/>
        <v>4.5076589840424333E-6</v>
      </c>
      <c r="AB174" s="55"/>
      <c r="AC174" s="55"/>
      <c r="AD174" s="55"/>
      <c r="AE174" s="55" t="str">
        <f t="shared" si="19"/>
        <v>-22.1872707795653-28.5237255359089j</v>
      </c>
      <c r="AF174" s="55">
        <f t="shared" si="20"/>
        <v>31.159025731936222</v>
      </c>
      <c r="AG174" s="55">
        <f t="shared" si="21"/>
        <v>-127.87767559555246</v>
      </c>
      <c r="AH174" s="55">
        <f t="shared" si="11"/>
        <v>52.122324404447554</v>
      </c>
      <c r="AI174" s="55">
        <f t="shared" si="22"/>
        <v>-31.159025731936222</v>
      </c>
      <c r="AJ174" s="55"/>
      <c r="AK174" s="55"/>
      <c r="AL174" s="39"/>
      <c r="AM174" s="55"/>
    </row>
    <row r="175" spans="2:39" s="29" customFormat="1" hidden="1" x14ac:dyDescent="0.3">
      <c r="B175" s="38">
        <v>64</v>
      </c>
      <c r="C175" s="55">
        <f t="shared" ref="C175:C238" si="23">Fstart*10^(Step*B175)</f>
        <v>1905.4607179632476</v>
      </c>
      <c r="D175" s="55" t="str">
        <f t="shared" si="12"/>
        <v>11972.3627865145j</v>
      </c>
      <c r="E175" s="55">
        <f t="shared" ref="E175:E238" si="24">(IMPRODUCT(D175,D175))/wn^2 + 1</f>
        <v>0.99998780589463676</v>
      </c>
      <c r="F175" s="55" t="str">
        <f t="shared" ref="F175:F238" si="25">IMDIV(D175,wn*Qn)</f>
        <v>0.00548523007630107j</v>
      </c>
      <c r="G175" s="55" t="str">
        <f t="shared" ref="G175:G238" si="26">IMDIV(1/Rcsa, IMSUM(E175,F175))</f>
        <v>16.6663684384944-0.0914199802064154j</v>
      </c>
      <c r="H175" s="55">
        <f t="shared" si="13"/>
        <v>24.436950238971704</v>
      </c>
      <c r="I175" s="55">
        <f t="shared" si="14"/>
        <v>-0.31428121339060422</v>
      </c>
      <c r="J175" s="55"/>
      <c r="K175" s="55"/>
      <c r="L175" s="55"/>
      <c r="M175" s="55" t="str">
        <f t="shared" ref="M175:M238" si="27">IMPRODUCT(Ro, IMSUM(1, IMDIV(D175,wesr)))</f>
        <v>2.1+0.00251419618516805j</v>
      </c>
      <c r="N175" s="55" t="str">
        <f t="shared" ref="N175:N238" si="28">IMSUM(1, IMDIV(D175,wz))</f>
        <v>1+2.5153934214467j</v>
      </c>
      <c r="O175" s="55" t="str">
        <f t="shared" si="15"/>
        <v>0.28746629327607-0.720576626809126j</v>
      </c>
      <c r="P175" s="55">
        <f t="shared" si="16"/>
        <v>-68.251003600412346</v>
      </c>
      <c r="Q175" s="55"/>
      <c r="R175" s="55"/>
      <c r="S175" s="55"/>
      <c r="T175" s="55" t="str">
        <f t="shared" ref="T175:T238" si="29">IMPRODUCT(gm_EA*10^-6,IMSUM(RCOMP*10^6,IMDIV(1,IMPRODUCT(D175,CCOMP*10^-12))))</f>
        <v>7-11.6935982058357j</v>
      </c>
      <c r="U175" s="55">
        <f t="shared" ref="U175:U238" si="30">20*LOG(IMABS(T175),10)</f>
        <v>22.689060000367562</v>
      </c>
      <c r="V175" s="55">
        <f t="shared" ref="V175:V238" si="31">(IMARGUMENT(T175)*(180/PI()))</f>
        <v>-59.094495714341249</v>
      </c>
      <c r="W175" s="55"/>
      <c r="X175" s="55" t="str">
        <f t="shared" ref="X175:X238" si="32">IMDIV(Rfb_upper*1000,IMSUM(IMPRODUCT(D175,Rfb_upper*1000,Cff*0.000000000001),1))</f>
        <v>84999.9999999991-0.00865003211325661j</v>
      </c>
      <c r="Y175" s="55" t="str">
        <f t="shared" ref="Y175:Y238" si="33">IMDIV(Rfb_lower*1000,IMSUM(X175,Rfb_lower*1000))</f>
        <v>0.190476190476191+1.56916682326652E-08j</v>
      </c>
      <c r="Z175" s="55">
        <f t="shared" si="17"/>
        <v>-14.403186068119084</v>
      </c>
      <c r="AA175" s="55">
        <f t="shared" si="18"/>
        <v>4.7200984070689E-6</v>
      </c>
      <c r="AB175" s="55"/>
      <c r="AC175" s="55"/>
      <c r="AD175" s="55"/>
      <c r="AE175" s="55" t="str">
        <f t="shared" si="19"/>
        <v>-20.5074925792134-26.5721285569418j</v>
      </c>
      <c r="AF175" s="55">
        <f t="shared" si="20"/>
        <v>30.517833421674048</v>
      </c>
      <c r="AG175" s="55">
        <f t="shared" si="21"/>
        <v>-127.65977580804582</v>
      </c>
      <c r="AH175" s="55">
        <f t="shared" ref="AH175:AH238" si="34">(IMARGUMENT(IMPRODUCT(-1,AE175))*(180/PI()))</f>
        <v>52.340224191954185</v>
      </c>
      <c r="AI175" s="55">
        <f t="shared" si="22"/>
        <v>-30.517833421674048</v>
      </c>
      <c r="AJ175" s="55"/>
      <c r="AK175" s="55"/>
      <c r="AL175" s="39"/>
      <c r="AM175" s="55"/>
    </row>
    <row r="176" spans="2:39" s="29" customFormat="1" hidden="1" x14ac:dyDescent="0.3">
      <c r="B176" s="38">
        <v>65</v>
      </c>
      <c r="C176" s="55">
        <f t="shared" si="23"/>
        <v>1995.2623149688804</v>
      </c>
      <c r="D176" s="55" t="str">
        <f t="shared" ref="D176:D239" si="35">COMPLEX(0,2*PI()*C176,"j")</f>
        <v>12536.6028613816j</v>
      </c>
      <c r="E176" s="55">
        <f t="shared" si="24"/>
        <v>0.9999866294293478</v>
      </c>
      <c r="F176" s="55" t="str">
        <f t="shared" si="25"/>
        <v>0.00574374100552229j</v>
      </c>
      <c r="G176" s="55" t="str">
        <f t="shared" si="26"/>
        <v>16.666339665896-0.0957284184945523j</v>
      </c>
      <c r="H176" s="55">
        <f t="shared" ref="H176:H239" si="36">20*LOG(IMABS(G176),10)</f>
        <v>24.4369478507518</v>
      </c>
      <c r="I176" s="55">
        <f t="shared" ref="I176:I239" si="37">(IMARGUMENT(G176)*(180/PI()))</f>
        <v>-0.32909289938953834</v>
      </c>
      <c r="J176" s="55"/>
      <c r="K176" s="55"/>
      <c r="L176" s="55"/>
      <c r="M176" s="55" t="str">
        <f t="shared" si="27"/>
        <v>2.1+0.00263268660089014j</v>
      </c>
      <c r="N176" s="55" t="str">
        <f t="shared" si="28"/>
        <v>1+2.63394026117627j</v>
      </c>
      <c r="O176" s="55" t="str">
        <f t="shared" ref="O176:O239" si="38">IMDIV(M176,N176)</f>
        <v>0.265435821517959-0.696509410453659j</v>
      </c>
      <c r="P176" s="55">
        <f t="shared" ref="P176:P239" si="39">(IMARGUMENT(O176)*(180/PI()))</f>
        <v>-69.13843747053582</v>
      </c>
      <c r="Q176" s="55"/>
      <c r="R176" s="55"/>
      <c r="S176" s="55"/>
      <c r="T176" s="55" t="str">
        <f t="shared" si="29"/>
        <v>7-11.1672995904866j</v>
      </c>
      <c r="U176" s="55">
        <f t="shared" si="30"/>
        <v>22.398212704737258</v>
      </c>
      <c r="V176" s="55">
        <f t="shared" si="31"/>
        <v>-57.919274241951364</v>
      </c>
      <c r="W176" s="55"/>
      <c r="X176" s="55" t="str">
        <f t="shared" si="32"/>
        <v>84999.999999999-0.00905769556734814j</v>
      </c>
      <c r="Y176" s="55" t="str">
        <f t="shared" si="33"/>
        <v>0.190476190476191+1.64311937729673E-08j</v>
      </c>
      <c r="Z176" s="55">
        <f t="shared" ref="Z176:Z239" si="40">20*LOG(IMABS(Y176),10)</f>
        <v>-14.403186068119078</v>
      </c>
      <c r="AA176" s="55">
        <f t="shared" ref="AA176:AA239" si="41">(IMARGUMENT(Y176)*(180/PI()))</f>
        <v>4.9425497916514687E-6</v>
      </c>
      <c r="AB176" s="55"/>
      <c r="AC176" s="55"/>
      <c r="AD176" s="55"/>
      <c r="AE176" s="55" t="str">
        <f t="shared" ref="AE176:AE239" si="42">IMPRODUCT(G176,O176,T176,Y176)</f>
        <v>-18.9364793300144-24.779716593431j</v>
      </c>
      <c r="AF176" s="55">
        <f t="shared" ref="AF176:AF239" si="43">20*LOG(IMABS(AE176),10)</f>
        <v>29.879452514427726</v>
      </c>
      <c r="AG176" s="55">
        <f t="shared" ref="AG176:AG239" si="44">(IMARGUMENT(AE176)*(180/PI()))</f>
        <v>-127.38679966932692</v>
      </c>
      <c r="AH176" s="55">
        <f t="shared" si="34"/>
        <v>52.613200330673067</v>
      </c>
      <c r="AI176" s="55">
        <f t="shared" ref="AI176:AI239" si="45">0-AF176</f>
        <v>-29.879452514427726</v>
      </c>
      <c r="AJ176" s="55"/>
      <c r="AK176" s="55"/>
      <c r="AL176" s="39"/>
      <c r="AM176" s="55"/>
    </row>
    <row r="177" spans="2:39" s="29" customFormat="1" hidden="1" x14ac:dyDescent="0.3">
      <c r="B177" s="38">
        <v>66</v>
      </c>
      <c r="C177" s="55">
        <f t="shared" si="23"/>
        <v>2089.2961308540398</v>
      </c>
      <c r="D177" s="55" t="str">
        <f t="shared" si="35"/>
        <v>13127.4347517293j</v>
      </c>
      <c r="E177" s="55">
        <f t="shared" si="24"/>
        <v>0.99998533946080992</v>
      </c>
      <c r="F177" s="55" t="str">
        <f t="shared" si="25"/>
        <v>0.00601443517949298j</v>
      </c>
      <c r="G177" s="55" t="str">
        <f t="shared" si="26"/>
        <v>16.6663081173525-0.100239899424248j</v>
      </c>
      <c r="H177" s="55">
        <f t="shared" si="36"/>
        <v>24.436945232108403</v>
      </c>
      <c r="I177" s="55">
        <f t="shared" si="37"/>
        <v>-0.3446026488264321</v>
      </c>
      <c r="J177" s="55"/>
      <c r="K177" s="55"/>
      <c r="L177" s="55"/>
      <c r="M177" s="55" t="str">
        <f t="shared" si="27"/>
        <v>2.1+0.00275676129786315j</v>
      </c>
      <c r="N177" s="55" t="str">
        <f t="shared" si="28"/>
        <v>1+2.75807404133833j</v>
      </c>
      <c r="O177" s="55" t="str">
        <f t="shared" si="38"/>
        <v>0.244871628435509-0.67261732055036j</v>
      </c>
      <c r="P177" s="55">
        <f t="shared" si="39"/>
        <v>-69.99556637689318</v>
      </c>
      <c r="Q177" s="55"/>
      <c r="R177" s="55"/>
      <c r="S177" s="55"/>
      <c r="T177" s="55" t="str">
        <f t="shared" si="29"/>
        <v>7-10.6646883147949j</v>
      </c>
      <c r="U177" s="55">
        <f t="shared" si="30"/>
        <v>22.114825077085388</v>
      </c>
      <c r="V177" s="55">
        <f t="shared" si="31"/>
        <v>-56.720236894160983</v>
      </c>
      <c r="W177" s="55"/>
      <c r="X177" s="55" t="str">
        <f t="shared" si="32"/>
        <v>84999.9999999989-0.0094845716081243j</v>
      </c>
      <c r="Y177" s="55" t="str">
        <f t="shared" si="33"/>
        <v>0.190476190476191+1.72055720782302E-08j</v>
      </c>
      <c r="Z177" s="55">
        <f t="shared" si="40"/>
        <v>-14.403186068119078</v>
      </c>
      <c r="AA177" s="55">
        <f t="shared" si="41"/>
        <v>5.1754849870012685E-6</v>
      </c>
      <c r="AB177" s="55"/>
      <c r="AC177" s="55"/>
      <c r="AD177" s="55"/>
      <c r="AE177" s="55" t="str">
        <f t="shared" si="42"/>
        <v>-17.4700277619187-23.1327313328029j</v>
      </c>
      <c r="AF177" s="55">
        <f t="shared" si="43"/>
        <v>29.244473507944289</v>
      </c>
      <c r="AG177" s="55">
        <f t="shared" si="44"/>
        <v>-127.06040074439558</v>
      </c>
      <c r="AH177" s="55">
        <f t="shared" si="34"/>
        <v>52.939599255604413</v>
      </c>
      <c r="AI177" s="55">
        <f t="shared" si="45"/>
        <v>-29.244473507944289</v>
      </c>
      <c r="AJ177" s="55"/>
      <c r="AK177" s="55"/>
      <c r="AL177" s="39"/>
      <c r="AM177" s="55"/>
    </row>
    <row r="178" spans="2:39" s="29" customFormat="1" hidden="1" x14ac:dyDescent="0.3">
      <c r="B178" s="38">
        <v>67</v>
      </c>
      <c r="C178" s="55">
        <f t="shared" si="23"/>
        <v>2187.7616239495537</v>
      </c>
      <c r="D178" s="55" t="str">
        <f t="shared" si="35"/>
        <v>13746.1116912112j</v>
      </c>
      <c r="E178" s="55">
        <f t="shared" si="24"/>
        <v>0.99998392503843436</v>
      </c>
      <c r="F178" s="55" t="str">
        <f t="shared" si="25"/>
        <v>0.00629788677684873j</v>
      </c>
      <c r="G178" s="55" t="str">
        <f t="shared" si="26"/>
        <v>16.6662735250424-0.104963990944829j</v>
      </c>
      <c r="H178" s="55">
        <f t="shared" si="36"/>
        <v>24.436942360808217</v>
      </c>
      <c r="I178" s="55">
        <f t="shared" si="37"/>
        <v>-0.3608433619260899</v>
      </c>
      <c r="J178" s="55"/>
      <c r="K178" s="55"/>
      <c r="L178" s="55"/>
      <c r="M178" s="55" t="str">
        <f t="shared" si="27"/>
        <v>2.1+0.00288668345515435j</v>
      </c>
      <c r="N178" s="55" t="str">
        <f t="shared" si="28"/>
        <v>1+2.88805806632347j</v>
      </c>
      <c r="O178" s="55" t="str">
        <f t="shared" si="38"/>
        <v>0.225710751676005-0.648979073578665j</v>
      </c>
      <c r="P178" s="55">
        <f t="shared" si="39"/>
        <v>-70.822653778292903</v>
      </c>
      <c r="Q178" s="55"/>
      <c r="R178" s="55"/>
      <c r="S178" s="55"/>
      <c r="T178" s="55" t="str">
        <f t="shared" si="29"/>
        <v>7-10.1846982728586j</v>
      </c>
      <c r="U178" s="55">
        <f t="shared" si="30"/>
        <v>21.839188890162529</v>
      </c>
      <c r="V178" s="55">
        <f t="shared" si="31"/>
        <v>-55.499041707208072</v>
      </c>
      <c r="W178" s="55"/>
      <c r="X178" s="55" t="str">
        <f t="shared" si="32"/>
        <v>84999.9999999989-0.00993156569689994j</v>
      </c>
      <c r="Y178" s="55" t="str">
        <f t="shared" si="33"/>
        <v>0.190476190476191+1.80164457086622E-08j</v>
      </c>
      <c r="Z178" s="55">
        <f t="shared" si="40"/>
        <v>-14.403186068119076</v>
      </c>
      <c r="AA178" s="55">
        <f t="shared" si="41"/>
        <v>5.4193980798978393E-6</v>
      </c>
      <c r="AB178" s="55"/>
      <c r="AC178" s="55"/>
      <c r="AD178" s="55"/>
      <c r="AE178" s="55" t="str">
        <f t="shared" si="42"/>
        <v>-16.1036479713989-21.6184520357548j</v>
      </c>
      <c r="AF178" s="55">
        <f t="shared" si="43"/>
        <v>28.613461636895693</v>
      </c>
      <c r="AG178" s="55">
        <f t="shared" si="44"/>
        <v>-126.68253342802895</v>
      </c>
      <c r="AH178" s="55">
        <f t="shared" si="34"/>
        <v>53.317466571971067</v>
      </c>
      <c r="AI178" s="55">
        <f t="shared" si="45"/>
        <v>-28.613461636895693</v>
      </c>
      <c r="AJ178" s="55"/>
      <c r="AK178" s="55"/>
      <c r="AL178" s="39"/>
      <c r="AM178" s="55"/>
    </row>
    <row r="179" spans="2:39" s="29" customFormat="1" hidden="1" x14ac:dyDescent="0.3">
      <c r="B179" s="38">
        <v>68</v>
      </c>
      <c r="C179" s="55">
        <f t="shared" si="23"/>
        <v>2290.867652767774</v>
      </c>
      <c r="D179" s="55" t="str">
        <f t="shared" si="35"/>
        <v>14393.9459765635j</v>
      </c>
      <c r="E179" s="55">
        <f t="shared" si="24"/>
        <v>0.99998237415513935</v>
      </c>
      <c r="F179" s="55" t="str">
        <f t="shared" si="25"/>
        <v>0.00659469703643058j</v>
      </c>
      <c r="G179" s="55" t="str">
        <f t="shared" si="26"/>
        <v>16.6662355953046-0.109910711757963j</v>
      </c>
      <c r="H179" s="55">
        <f t="shared" si="36"/>
        <v>24.436939212472403</v>
      </c>
      <c r="I179" s="55">
        <f t="shared" si="37"/>
        <v>-0.37784948967661336</v>
      </c>
      <c r="J179" s="55"/>
      <c r="K179" s="55"/>
      <c r="L179" s="55"/>
      <c r="M179" s="55" t="str">
        <f t="shared" si="27"/>
        <v>2.1+0.00302272865507834j</v>
      </c>
      <c r="N179" s="55" t="str">
        <f t="shared" si="28"/>
        <v>1+3.02416804967599j</v>
      </c>
      <c r="O179" s="55" t="str">
        <f t="shared" si="38"/>
        <v>0.207887440948548-0.625663828190425j</v>
      </c>
      <c r="P179" s="55">
        <f t="shared" si="39"/>
        <v>-71.620055701463258</v>
      </c>
      <c r="Q179" s="55"/>
      <c r="R179" s="55"/>
      <c r="S179" s="55"/>
      <c r="T179" s="55" t="str">
        <f t="shared" si="29"/>
        <v>7-9.72631134144526j</v>
      </c>
      <c r="U179" s="55">
        <f t="shared" si="30"/>
        <v>21.571578643795519</v>
      </c>
      <c r="V179" s="55">
        <f t="shared" si="31"/>
        <v>-54.257536605640169</v>
      </c>
      <c r="W179" s="55"/>
      <c r="X179" s="55" t="str">
        <f t="shared" si="32"/>
        <v>84999.9999999987-0.010399625968067j</v>
      </c>
      <c r="Y179" s="55" t="str">
        <f t="shared" si="33"/>
        <v>0.19047619047619+1.88655346359494E-08j</v>
      </c>
      <c r="Z179" s="55">
        <f t="shared" si="40"/>
        <v>-14.403186068119116</v>
      </c>
      <c r="AA179" s="55">
        <f t="shared" si="41"/>
        <v>5.6748064427133133E-6</v>
      </c>
      <c r="AB179" s="55"/>
      <c r="AC179" s="55"/>
      <c r="AD179" s="55"/>
      <c r="AE179" s="55" t="str">
        <f t="shared" si="42"/>
        <v>-14.8326512444726-20.2251594238976j</v>
      </c>
      <c r="AF179" s="55">
        <f t="shared" si="43"/>
        <v>27.986952578753424</v>
      </c>
      <c r="AG179" s="55">
        <f t="shared" si="44"/>
        <v>-126.25543612197356</v>
      </c>
      <c r="AH179" s="55">
        <f t="shared" si="34"/>
        <v>53.74456387802644</v>
      </c>
      <c r="AI179" s="55">
        <f t="shared" si="45"/>
        <v>-27.986952578753424</v>
      </c>
      <c r="AJ179" s="55"/>
      <c r="AK179" s="55"/>
      <c r="AL179" s="39"/>
      <c r="AM179" s="55"/>
    </row>
    <row r="180" spans="2:39" s="29" customFormat="1" hidden="1" x14ac:dyDescent="0.3">
      <c r="B180" s="38">
        <v>69</v>
      </c>
      <c r="C180" s="55">
        <f t="shared" si="23"/>
        <v>2398.8329190194918</v>
      </c>
      <c r="D180" s="55" t="str">
        <f t="shared" si="35"/>
        <v>15072.311751162j</v>
      </c>
      <c r="E180" s="55">
        <f t="shared" si="24"/>
        <v>0.99998067364542176</v>
      </c>
      <c r="F180" s="55" t="str">
        <f t="shared" si="25"/>
        <v>0.00690549553259311j</v>
      </c>
      <c r="G180" s="55" t="str">
        <f t="shared" si="26"/>
        <v>16.6661940061451-0.115090552535592j</v>
      </c>
      <c r="H180" s="55">
        <f t="shared" si="36"/>
        <v>24.436935760369401</v>
      </c>
      <c r="I180" s="55">
        <f t="shared" si="37"/>
        <v>-0.39565710694773448</v>
      </c>
      <c r="J180" s="55"/>
      <c r="K180" s="55"/>
      <c r="L180" s="55"/>
      <c r="M180" s="55" t="str">
        <f t="shared" si="27"/>
        <v>2.1+0.00316518546774402j</v>
      </c>
      <c r="N180" s="55" t="str">
        <f t="shared" si="28"/>
        <v>1+3.16669269891914j</v>
      </c>
      <c r="O180" s="55" t="str">
        <f t="shared" si="38"/>
        <v>0.191334253069276-0.602731596779881j</v>
      </c>
      <c r="P180" s="55">
        <f t="shared" si="39"/>
        <v>-72.388208958409876</v>
      </c>
      <c r="Q180" s="55"/>
      <c r="R180" s="55"/>
      <c r="S180" s="55"/>
      <c r="T180" s="55" t="str">
        <f t="shared" si="29"/>
        <v>7-9.28855522041644j</v>
      </c>
      <c r="U180" s="55">
        <f t="shared" si="30"/>
        <v>21.312247920201244</v>
      </c>
      <c r="V180" s="55">
        <f t="shared" si="31"/>
        <v>-52.997751222156325</v>
      </c>
      <c r="W180" s="55"/>
      <c r="X180" s="55" t="str">
        <f t="shared" si="32"/>
        <v>84999.9999999986-0.0108897452402144j</v>
      </c>
      <c r="Y180" s="55" t="str">
        <f t="shared" si="33"/>
        <v>0.19047619047619+1.97546398915456E-08j</v>
      </c>
      <c r="Z180" s="55">
        <f t="shared" si="40"/>
        <v>-14.403186068119112</v>
      </c>
      <c r="AA180" s="55">
        <f t="shared" si="41"/>
        <v>5.9422518308282633E-6</v>
      </c>
      <c r="AB180" s="55"/>
      <c r="AC180" s="55"/>
      <c r="AD180" s="55"/>
      <c r="AE180" s="55" t="str">
        <f t="shared" si="42"/>
        <v>-13.6522281453833-18.9420919331054j</v>
      </c>
      <c r="AF180" s="55">
        <f t="shared" si="43"/>
        <v>27.365448384193719</v>
      </c>
      <c r="AG180" s="55">
        <f t="shared" si="44"/>
        <v>-125.78161134526218</v>
      </c>
      <c r="AH180" s="55">
        <f t="shared" si="34"/>
        <v>54.218388654737808</v>
      </c>
      <c r="AI180" s="55">
        <f t="shared" si="45"/>
        <v>-27.365448384193719</v>
      </c>
      <c r="AJ180" s="55"/>
      <c r="AK180" s="55"/>
      <c r="AL180" s="39"/>
      <c r="AM180" s="55"/>
    </row>
    <row r="181" spans="2:39" s="29" customFormat="1" hidden="1" x14ac:dyDescent="0.3">
      <c r="B181" s="38">
        <v>70</v>
      </c>
      <c r="C181" s="55">
        <f t="shared" si="23"/>
        <v>2511.8864315095811</v>
      </c>
      <c r="D181" s="55" t="str">
        <f t="shared" si="35"/>
        <v>15782.6479197648j</v>
      </c>
      <c r="E181" s="55">
        <f t="shared" si="24"/>
        <v>0.99997880907359404</v>
      </c>
      <c r="F181" s="55" t="str">
        <f t="shared" si="25"/>
        <v>0.00723094151061621j</v>
      </c>
      <c r="G181" s="55" t="str">
        <f t="shared" si="26"/>
        <v>16.6661484045038-0.120514498134077j</v>
      </c>
      <c r="H181" s="55">
        <f t="shared" si="36"/>
        <v>24.436931975188052</v>
      </c>
      <c r="I181" s="55">
        <f t="shared" si="37"/>
        <v>-0.41430398906000171</v>
      </c>
      <c r="J181" s="55"/>
      <c r="K181" s="55"/>
      <c r="L181" s="55"/>
      <c r="M181" s="55" t="str">
        <f t="shared" si="27"/>
        <v>2.1+0.00331435606315061j</v>
      </c>
      <c r="N181" s="55" t="str">
        <f t="shared" si="28"/>
        <v>1+3.31593432794258j</v>
      </c>
      <c r="O181" s="55" t="str">
        <f t="shared" si="38"/>
        <v>0.175983008916789-0.580233744338657j</v>
      </c>
      <c r="P181" s="55">
        <f t="shared" si="39"/>
        <v>-73.12761993816666</v>
      </c>
      <c r="Q181" s="55"/>
      <c r="R181" s="55"/>
      <c r="S181" s="55"/>
      <c r="T181" s="55" t="str">
        <f t="shared" si="29"/>
        <v>7-8.87050137034841j</v>
      </c>
      <c r="U181" s="55">
        <f t="shared" si="30"/>
        <v>21.061425833496802</v>
      </c>
      <c r="V181" s="55">
        <f t="shared" si="31"/>
        <v>-51.721885103112577</v>
      </c>
      <c r="W181" s="55"/>
      <c r="X181" s="55" t="str">
        <f t="shared" si="32"/>
        <v>84999.9999999985-0.0114029631220299j</v>
      </c>
      <c r="Y181" s="55" t="str">
        <f t="shared" si="33"/>
        <v>0.19047619047619+2.06856473869025E-08j</v>
      </c>
      <c r="Z181" s="55">
        <f t="shared" si="40"/>
        <v>-14.403186068119107</v>
      </c>
      <c r="AA181" s="55">
        <f t="shared" si="41"/>
        <v>6.2223015317679898E-6</v>
      </c>
      <c r="AB181" s="55"/>
      <c r="AC181" s="55"/>
      <c r="AD181" s="55"/>
      <c r="AE181" s="55" t="str">
        <f t="shared" si="42"/>
        <v>-12.5575167579715-17.759396390459j</v>
      </c>
      <c r="AF181" s="55">
        <f t="shared" si="43"/>
        <v>26.74941369719172</v>
      </c>
      <c r="AG181" s="55">
        <f t="shared" si="44"/>
        <v>-125.26380280803774</v>
      </c>
      <c r="AH181" s="55">
        <f t="shared" si="34"/>
        <v>54.736197191962248</v>
      </c>
      <c r="AI181" s="55">
        <f t="shared" si="45"/>
        <v>-26.74941369719172</v>
      </c>
      <c r="AJ181" s="55"/>
      <c r="AK181" s="55"/>
      <c r="AL181" s="39"/>
      <c r="AM181" s="55"/>
    </row>
    <row r="182" spans="2:39" s="29" customFormat="1" hidden="1" x14ac:dyDescent="0.3">
      <c r="B182" s="38">
        <v>71</v>
      </c>
      <c r="C182" s="55">
        <f t="shared" si="23"/>
        <v>2630.2679918953822</v>
      </c>
      <c r="D182" s="55" t="str">
        <f t="shared" si="35"/>
        <v>16526.4612006218j</v>
      </c>
      <c r="E182" s="55">
        <f t="shared" si="24"/>
        <v>0.99997676461123974</v>
      </c>
      <c r="F182" s="55" t="str">
        <f t="shared" si="25"/>
        <v>0.0075717252850525j</v>
      </c>
      <c r="G182" s="55" t="str">
        <f t="shared" si="26"/>
        <v>16.6660984032565-0.126194050850941j</v>
      </c>
      <c r="H182" s="55">
        <f t="shared" si="36"/>
        <v>24.436927824788278</v>
      </c>
      <c r="I182" s="55">
        <f t="shared" si="37"/>
        <v>-0.43382969196819665</v>
      </c>
      <c r="J182" s="55"/>
      <c r="K182" s="55"/>
      <c r="L182" s="55"/>
      <c r="M182" s="55" t="str">
        <f t="shared" si="27"/>
        <v>2.1+0.00347055685213058j</v>
      </c>
      <c r="N182" s="55" t="str">
        <f t="shared" si="28"/>
        <v>1+3.47220949825064j</v>
      </c>
      <c r="O182" s="55" t="str">
        <f t="shared" si="38"/>
        <v>0.161765615110221-0.558213548423935j</v>
      </c>
      <c r="P182" s="55">
        <f t="shared" si="39"/>
        <v>-73.838854065826965</v>
      </c>
      <c r="Q182" s="55"/>
      <c r="R182" s="55"/>
      <c r="S182" s="55"/>
      <c r="T182" s="55" t="str">
        <f t="shared" si="29"/>
        <v>7-8.47126304297574j</v>
      </c>
      <c r="U182" s="55">
        <f t="shared" si="30"/>
        <v>20.819313670281005</v>
      </c>
      <c r="V182" s="55">
        <f t="shared" si="31"/>
        <v>-50.432292320838307</v>
      </c>
      <c r="W182" s="55"/>
      <c r="X182" s="55" t="str">
        <f t="shared" si="32"/>
        <v>84999.9999999983-0.011940368217449j</v>
      </c>
      <c r="Y182" s="55" t="str">
        <f t="shared" si="33"/>
        <v>0.190476190476192+2.16605319137402E-08j</v>
      </c>
      <c r="Z182" s="55">
        <f t="shared" si="40"/>
        <v>-14.403186068119012</v>
      </c>
      <c r="AA182" s="55">
        <f t="shared" si="41"/>
        <v>6.5155495684950636E-6</v>
      </c>
      <c r="AB182" s="55"/>
      <c r="AC182" s="55"/>
      <c r="AD182" s="55"/>
      <c r="AE182" s="55" t="str">
        <f t="shared" si="42"/>
        <v>-11.5436612802931-16.6680749519695j</v>
      </c>
      <c r="AF182" s="55">
        <f t="shared" si="43"/>
        <v>26.139272335571249</v>
      </c>
      <c r="AG182" s="55">
        <f t="shared" si="44"/>
        <v>-124.70496956308378</v>
      </c>
      <c r="AH182" s="55">
        <f t="shared" si="34"/>
        <v>55.295030436916214</v>
      </c>
      <c r="AI182" s="55">
        <f t="shared" si="45"/>
        <v>-26.139272335571249</v>
      </c>
      <c r="AJ182" s="55"/>
      <c r="AK182" s="55"/>
      <c r="AL182" s="39"/>
      <c r="AM182" s="55"/>
    </row>
    <row r="183" spans="2:39" s="29" customFormat="1" hidden="1" x14ac:dyDescent="0.3">
      <c r="B183" s="38">
        <v>72</v>
      </c>
      <c r="C183" s="55">
        <f t="shared" si="23"/>
        <v>2754.2287033381667</v>
      </c>
      <c r="D183" s="55" t="str">
        <f t="shared" si="35"/>
        <v>17305.3293214267j</v>
      </c>
      <c r="E183" s="55">
        <f t="shared" si="24"/>
        <v>0.9999745229028455</v>
      </c>
      <c r="F183" s="55" t="str">
        <f t="shared" si="25"/>
        <v>0.00792856970397734j</v>
      </c>
      <c r="G183" s="55" t="str">
        <f t="shared" si="26"/>
        <v>16.6660435779289-0.132141254772719j</v>
      </c>
      <c r="H183" s="55">
        <f t="shared" si="36"/>
        <v>24.436923273928329</v>
      </c>
      <c r="I183" s="55">
        <f t="shared" si="37"/>
        <v>-0.45427563623013884</v>
      </c>
      <c r="J183" s="55"/>
      <c r="K183" s="55"/>
      <c r="L183" s="55"/>
      <c r="M183" s="55" t="str">
        <f t="shared" si="27"/>
        <v>2.1+0.00363411915749961j</v>
      </c>
      <c r="N183" s="55" t="str">
        <f t="shared" si="28"/>
        <v>1+3.63584969043175j</v>
      </c>
      <c r="O183" s="55" t="str">
        <f t="shared" si="38"/>
        <v>0.148614756559209-0.536706797471891j</v>
      </c>
      <c r="P183" s="55">
        <f t="shared" si="39"/>
        <v>-74.522525990969072</v>
      </c>
      <c r="Q183" s="55"/>
      <c r="R183" s="55"/>
      <c r="S183" s="55"/>
      <c r="T183" s="55" t="str">
        <f t="shared" si="29"/>
        <v>7-8.0899934002792j</v>
      </c>
      <c r="U183" s="55">
        <f t="shared" si="30"/>
        <v>20.586081819593179</v>
      </c>
      <c r="V183" s="55">
        <f t="shared" si="31"/>
        <v>-49.131462643917118</v>
      </c>
      <c r="W183" s="55"/>
      <c r="X183" s="55" t="str">
        <f t="shared" si="32"/>
        <v>84999.9999999982-0.0125031004347305j</v>
      </c>
      <c r="Y183" s="55" t="str">
        <f t="shared" si="33"/>
        <v>0.190476190476191+2.2681361332845E-08j</v>
      </c>
      <c r="Z183" s="55">
        <f t="shared" si="40"/>
        <v>-14.40318606811905</v>
      </c>
      <c r="AA183" s="55">
        <f t="shared" si="41"/>
        <v>6.8226179594119495E-6</v>
      </c>
      <c r="AB183" s="55"/>
      <c r="AC183" s="55"/>
      <c r="AD183" s="55"/>
      <c r="AE183" s="55" t="str">
        <f t="shared" si="42"/>
        <v>-10.6058614109936-15.6599298968259j</v>
      </c>
      <c r="AF183" s="55">
        <f t="shared" si="43"/>
        <v>25.535404305075318</v>
      </c>
      <c r="AG183" s="55">
        <f t="shared" si="44"/>
        <v>-124.10825744849831</v>
      </c>
      <c r="AH183" s="55">
        <f t="shared" si="34"/>
        <v>55.8917425515017</v>
      </c>
      <c r="AI183" s="55">
        <f t="shared" si="45"/>
        <v>-25.535404305075318</v>
      </c>
      <c r="AJ183" s="55"/>
      <c r="AK183" s="55"/>
      <c r="AL183" s="39"/>
      <c r="AM183" s="55"/>
    </row>
    <row r="184" spans="2:39" s="29" customFormat="1" hidden="1" x14ac:dyDescent="0.3">
      <c r="B184" s="38">
        <v>73</v>
      </c>
      <c r="C184" s="55">
        <f t="shared" si="23"/>
        <v>2884.0315031266064</v>
      </c>
      <c r="D184" s="55" t="str">
        <f t="shared" si="35"/>
        <v>18120.904365888j</v>
      </c>
      <c r="E184" s="55">
        <f t="shared" si="24"/>
        <v>0.99997206491846902</v>
      </c>
      <c r="F184" s="55" t="str">
        <f t="shared" si="25"/>
        <v>0.00830223168224605j</v>
      </c>
      <c r="G184" s="55" t="str">
        <f t="shared" si="26"/>
        <v>16.665983463092-0.138368721264581j</v>
      </c>
      <c r="H184" s="55">
        <f t="shared" si="36"/>
        <v>24.436918283964857</v>
      </c>
      <c r="I184" s="55">
        <f t="shared" si="37"/>
        <v>-0.47568519494022871</v>
      </c>
      <c r="J184" s="55"/>
      <c r="K184" s="55"/>
      <c r="L184" s="55"/>
      <c r="M184" s="55" t="str">
        <f t="shared" si="27"/>
        <v>2.1+0.00380538991683648j</v>
      </c>
      <c r="N184" s="55" t="str">
        <f t="shared" si="28"/>
        <v>1+3.80720200727307j</v>
      </c>
      <c r="O184" s="55" t="str">
        <f t="shared" si="38"/>
        <v>0.136464468416579-0.515742408160216j</v>
      </c>
      <c r="P184" s="55">
        <f t="shared" si="39"/>
        <v>-75.179290541147324</v>
      </c>
      <c r="Q184" s="55"/>
      <c r="R184" s="55"/>
      <c r="S184" s="55"/>
      <c r="T184" s="55" t="str">
        <f t="shared" si="29"/>
        <v>7-7.72588371822907j</v>
      </c>
      <c r="U184" s="55">
        <f t="shared" si="30"/>
        <v>20.361867087420983</v>
      </c>
      <c r="V184" s="55">
        <f t="shared" si="31"/>
        <v>-47.821999551153041</v>
      </c>
      <c r="W184" s="55"/>
      <c r="X184" s="55" t="str">
        <f t="shared" si="32"/>
        <v>84999.999999998-0.0130923534043538j</v>
      </c>
      <c r="Y184" s="55" t="str">
        <f t="shared" si="33"/>
        <v>0.190476190476191+2.37503009602795E-08j</v>
      </c>
      <c r="Z184" s="55">
        <f t="shared" si="40"/>
        <v>-14.403186068119048</v>
      </c>
      <c r="AA184" s="55">
        <f t="shared" si="41"/>
        <v>7.1441580377449327E-6</v>
      </c>
      <c r="AB184" s="55"/>
      <c r="AC184" s="55"/>
      <c r="AD184" s="55"/>
      <c r="AE184" s="55" t="str">
        <f t="shared" si="42"/>
        <v>-9.73941313577824-14.7275076276031j</v>
      </c>
      <c r="AF184" s="55">
        <f t="shared" si="43"/>
        <v>24.938143318302952</v>
      </c>
      <c r="AG184" s="55">
        <f t="shared" si="44"/>
        <v>-123.47696814308249</v>
      </c>
      <c r="AH184" s="55">
        <f t="shared" si="34"/>
        <v>56.523031856917513</v>
      </c>
      <c r="AI184" s="55">
        <f t="shared" si="45"/>
        <v>-24.938143318302952</v>
      </c>
      <c r="AJ184" s="55"/>
      <c r="AK184" s="55"/>
      <c r="AL184" s="39"/>
      <c r="AM184" s="55"/>
    </row>
    <row r="185" spans="2:39" s="29" customFormat="1" hidden="1" x14ac:dyDescent="0.3">
      <c r="B185" s="38">
        <v>74</v>
      </c>
      <c r="C185" s="55">
        <f t="shared" si="23"/>
        <v>3019.9517204020162</v>
      </c>
      <c r="D185" s="55" t="str">
        <f t="shared" si="35"/>
        <v>18974.9162780217j</v>
      </c>
      <c r="E185" s="55">
        <f t="shared" si="24"/>
        <v>0.99996936979219386</v>
      </c>
      <c r="F185" s="55" t="str">
        <f t="shared" si="25"/>
        <v>0.00869350380701257j</v>
      </c>
      <c r="G185" s="55" t="str">
        <f t="shared" si="26"/>
        <v>16.6659175484114-0.144889655654734j</v>
      </c>
      <c r="H185" s="55">
        <f t="shared" si="36"/>
        <v>24.436912812524994</v>
      </c>
      <c r="I185" s="55">
        <f t="shared" si="37"/>
        <v>-0.49810378581573489</v>
      </c>
      <c r="J185" s="55"/>
      <c r="K185" s="55"/>
      <c r="L185" s="55"/>
      <c r="M185" s="55" t="str">
        <f t="shared" si="27"/>
        <v>2.1+0.00398473241838456j</v>
      </c>
      <c r="N185" s="55" t="str">
        <f t="shared" si="28"/>
        <v>1+3.98662991001236j</v>
      </c>
      <c r="O185" s="55" t="str">
        <f t="shared" si="38"/>
        <v>0.125250597518306-0.495343045895015j</v>
      </c>
      <c r="P185" s="55">
        <f t="shared" si="39"/>
        <v>-75.809834454006477</v>
      </c>
      <c r="Q185" s="55"/>
      <c r="R185" s="55"/>
      <c r="S185" s="55"/>
      <c r="T185" s="55" t="str">
        <f t="shared" si="29"/>
        <v>7-7.37816167137241j</v>
      </c>
      <c r="U185" s="55">
        <f t="shared" si="30"/>
        <v>20.146770482986483</v>
      </c>
      <c r="V185" s="55">
        <f t="shared" si="31"/>
        <v>-46.506595506178975</v>
      </c>
      <c r="W185" s="55"/>
      <c r="X185" s="55" t="str">
        <f t="shared" si="32"/>
        <v>84999.9999999978-0.0137093770108703j</v>
      </c>
      <c r="Y185" s="55" t="str">
        <f t="shared" si="33"/>
        <v>0.190476190476191+2.48696181603095E-08j</v>
      </c>
      <c r="Z185" s="55">
        <f t="shared" si="40"/>
        <v>-14.403186068119037</v>
      </c>
      <c r="AA185" s="55">
        <f t="shared" si="41"/>
        <v>7.4808518331100523E-6</v>
      </c>
      <c r="AB185" s="55"/>
      <c r="AC185" s="55"/>
      <c r="AD185" s="55"/>
      <c r="AE185" s="55" t="str">
        <f t="shared" si="42"/>
        <v>-8.93974163311851-13.8640429866212j</v>
      </c>
      <c r="AF185" s="55">
        <f t="shared" si="43"/>
        <v>24.347774883697046</v>
      </c>
      <c r="AG185" s="55">
        <f t="shared" si="44"/>
        <v>-122.81452626514941</v>
      </c>
      <c r="AH185" s="55">
        <f t="shared" si="34"/>
        <v>57.185473734850596</v>
      </c>
      <c r="AI185" s="55">
        <f t="shared" si="45"/>
        <v>-24.347774883697046</v>
      </c>
      <c r="AJ185" s="55"/>
      <c r="AK185" s="55"/>
      <c r="AL185" s="39"/>
      <c r="AM185" s="55"/>
    </row>
    <row r="186" spans="2:39" s="29" customFormat="1" hidden="1" x14ac:dyDescent="0.3">
      <c r="B186" s="38">
        <v>75</v>
      </c>
      <c r="C186" s="55">
        <f t="shared" si="23"/>
        <v>3162.2776601683804</v>
      </c>
      <c r="D186" s="55" t="str">
        <f t="shared" si="35"/>
        <v>19869.1765315922j</v>
      </c>
      <c r="E186" s="55">
        <f t="shared" si="24"/>
        <v>0.99996641464499714</v>
      </c>
      <c r="F186" s="55" t="str">
        <f t="shared" si="25"/>
        <v>0.00910321601891202j</v>
      </c>
      <c r="G186" s="55" t="str">
        <f t="shared" si="26"/>
        <v>16.665845274314-0.151717885168878j</v>
      </c>
      <c r="H186" s="55">
        <f t="shared" si="36"/>
        <v>24.436906813145917</v>
      </c>
      <c r="I186" s="55">
        <f t="shared" si="37"/>
        <v>-0.52157896763265832</v>
      </c>
      <c r="J186" s="55"/>
      <c r="K186" s="55"/>
      <c r="L186" s="55"/>
      <c r="M186" s="55" t="str">
        <f t="shared" si="27"/>
        <v>2.1+0.00417252707163436j</v>
      </c>
      <c r="N186" s="55" t="str">
        <f t="shared" si="28"/>
        <v>1+4.17451398928752j</v>
      </c>
      <c r="O186" s="55" t="str">
        <f t="shared" si="38"/>
        <v>0.114911164258556-0.475525735651025j</v>
      </c>
      <c r="P186" s="55">
        <f t="shared" si="39"/>
        <v>-76.41486888355378</v>
      </c>
      <c r="Q186" s="55"/>
      <c r="R186" s="55"/>
      <c r="S186" s="55"/>
      <c r="T186" s="55" t="str">
        <f t="shared" si="29"/>
        <v>7-7.04608969462818j</v>
      </c>
      <c r="U186" s="55">
        <f t="shared" si="30"/>
        <v>19.940855551403857</v>
      </c>
      <c r="V186" s="55">
        <f t="shared" si="31"/>
        <v>-45.188005029231277</v>
      </c>
      <c r="W186" s="55"/>
      <c r="X186" s="55" t="str">
        <f t="shared" si="32"/>
        <v>84999.9999999976-0.014355480044075j</v>
      </c>
      <c r="Y186" s="55" t="str">
        <f t="shared" si="33"/>
        <v>0.190476190476191+2.60416871547851E-08j</v>
      </c>
      <c r="Z186" s="55">
        <f t="shared" si="40"/>
        <v>-14.403186068119032</v>
      </c>
      <c r="AA186" s="55">
        <f t="shared" si="41"/>
        <v>7.8334135181884152E-6</v>
      </c>
      <c r="AB186" s="55"/>
      <c r="AC186" s="55"/>
      <c r="AD186" s="55"/>
      <c r="AE186" s="55" t="str">
        <f t="shared" si="42"/>
        <v>-8.20242707989184-13.0634047749382j</v>
      </c>
      <c r="AF186" s="55">
        <f t="shared" si="43"/>
        <v>23.764535019153378</v>
      </c>
      <c r="AG186" s="55">
        <f t="shared" si="44"/>
        <v>-122.12444504700414</v>
      </c>
      <c r="AH186" s="55">
        <f t="shared" si="34"/>
        <v>57.875554952995834</v>
      </c>
      <c r="AI186" s="55">
        <f t="shared" si="45"/>
        <v>-23.764535019153378</v>
      </c>
      <c r="AJ186" s="55"/>
      <c r="AK186" s="55"/>
      <c r="AL186" s="39"/>
      <c r="AM186" s="55"/>
    </row>
    <row r="187" spans="2:39" s="29" customFormat="1" hidden="1" x14ac:dyDescent="0.3">
      <c r="B187" s="38">
        <v>76</v>
      </c>
      <c r="C187" s="55">
        <f t="shared" si="23"/>
        <v>3311.3112148259129</v>
      </c>
      <c r="D187" s="55" t="str">
        <f t="shared" si="35"/>
        <v>20805.5819724932j</v>
      </c>
      <c r="E187" s="55">
        <f t="shared" si="24"/>
        <v>0.99996317439052973</v>
      </c>
      <c r="F187" s="55" t="str">
        <f t="shared" si="25"/>
        <v>0.00953223737247706j</v>
      </c>
      <c r="G187" s="55" t="str">
        <f t="shared" si="26"/>
        <v>16.665766027237-0.158867888172594j</v>
      </c>
      <c r="H187" s="55">
        <f t="shared" si="36"/>
        <v>24.436900234879914</v>
      </c>
      <c r="I187" s="55">
        <f t="shared" si="37"/>
        <v>-0.54616054121783175</v>
      </c>
      <c r="J187" s="55"/>
      <c r="K187" s="55"/>
      <c r="L187" s="55"/>
      <c r="M187" s="55" t="str">
        <f t="shared" si="27"/>
        <v>2.1+0.00436917221422357j</v>
      </c>
      <c r="N187" s="55" t="str">
        <f t="shared" si="28"/>
        <v>1+4.37125277242082j</v>
      </c>
      <c r="O187" s="55" t="str">
        <f t="shared" si="38"/>
        <v>0.10538663615471-0.456302453253158j</v>
      </c>
      <c r="P187" s="55">
        <f t="shared" si="39"/>
        <v>-76.995122661913797</v>
      </c>
      <c r="Q187" s="55"/>
      <c r="R187" s="55"/>
      <c r="S187" s="55"/>
      <c r="T187" s="55" t="str">
        <f t="shared" si="29"/>
        <v>7-6.72896341881194j</v>
      </c>
      <c r="U187" s="55">
        <f t="shared" si="30"/>
        <v>19.744147310443193</v>
      </c>
      <c r="V187" s="55">
        <f t="shared" si="31"/>
        <v>-43.869016202318647</v>
      </c>
      <c r="W187" s="55"/>
      <c r="X187" s="55" t="str">
        <f t="shared" si="32"/>
        <v>84999.9999999973-0.0150320329751258j</v>
      </c>
      <c r="Y187" s="55" t="str">
        <f t="shared" si="33"/>
        <v>0.190476190476192+2.72689940591861E-08j</v>
      </c>
      <c r="Z187" s="55">
        <f t="shared" si="40"/>
        <v>-14.403186068118979</v>
      </c>
      <c r="AA187" s="55">
        <f t="shared" si="41"/>
        <v>8.202590923582941E-6</v>
      </c>
      <c r="AB187" s="55"/>
      <c r="AC187" s="55"/>
      <c r="AD187" s="55"/>
      <c r="AE187" s="55" t="str">
        <f t="shared" si="42"/>
        <v>-7.52322415955251-12.3200431576139j</v>
      </c>
      <c r="AF187" s="55">
        <f t="shared" si="43"/>
        <v>23.188609630074719</v>
      </c>
      <c r="AG187" s="55">
        <f t="shared" si="44"/>
        <v>-121.4102912028593</v>
      </c>
      <c r="AH187" s="55">
        <f t="shared" si="34"/>
        <v>58.589708797140702</v>
      </c>
      <c r="AI187" s="55">
        <f t="shared" si="45"/>
        <v>-23.188609630074719</v>
      </c>
      <c r="AJ187" s="55"/>
      <c r="AK187" s="55"/>
      <c r="AL187" s="39"/>
      <c r="AM187" s="55"/>
    </row>
    <row r="188" spans="2:39" s="29" customFormat="1" hidden="1" x14ac:dyDescent="0.3">
      <c r="B188" s="38">
        <v>77</v>
      </c>
      <c r="C188" s="55">
        <f t="shared" si="23"/>
        <v>3467.3685045253178</v>
      </c>
      <c r="D188" s="55" t="str">
        <f t="shared" si="35"/>
        <v>21786.1188422107j</v>
      </c>
      <c r="E188" s="55">
        <f t="shared" si="24"/>
        <v>0.99995962152215612</v>
      </c>
      <c r="F188" s="55" t="str">
        <f t="shared" si="25"/>
        <v>0.00998147787951839j</v>
      </c>
      <c r="G188" s="55" t="str">
        <f t="shared" si="26"/>
        <v>16.6656791344186-0.166354824781958j</v>
      </c>
      <c r="H188" s="55">
        <f t="shared" si="36"/>
        <v>24.436893021861266</v>
      </c>
      <c r="I188" s="55">
        <f t="shared" si="37"/>
        <v>-0.57190065521341427</v>
      </c>
      <c r="J188" s="55"/>
      <c r="K188" s="55"/>
      <c r="L188" s="55"/>
      <c r="M188" s="55" t="str">
        <f t="shared" si="27"/>
        <v>2.1+0.00457508495686425j</v>
      </c>
      <c r="N188" s="55" t="str">
        <f t="shared" si="28"/>
        <v>1+4.57726356874847j</v>
      </c>
      <c r="O188" s="55" t="str">
        <f t="shared" si="38"/>
        <v>0.096620124235081-0.437680689712323j</v>
      </c>
      <c r="P188" s="55">
        <f t="shared" si="39"/>
        <v>-77.551336287036534</v>
      </c>
      <c r="Q188" s="55"/>
      <c r="R188" s="55"/>
      <c r="S188" s="55"/>
      <c r="T188" s="55" t="str">
        <f t="shared" si="29"/>
        <v>7-6.42611017657489j</v>
      </c>
      <c r="U188" s="55">
        <f t="shared" si="30"/>
        <v>19.556631828902848</v>
      </c>
      <c r="V188" s="55">
        <f t="shared" si="31"/>
        <v>-42.552421316823178</v>
      </c>
      <c r="W188" s="55"/>
      <c r="X188" s="55" t="str">
        <f t="shared" si="32"/>
        <v>84999.9999999971-0.0157404708634967j</v>
      </c>
      <c r="Y188" s="55" t="str">
        <f t="shared" si="33"/>
        <v>0.190476190476192+2.85541421560041E-08j</v>
      </c>
      <c r="Z188" s="55">
        <f t="shared" si="40"/>
        <v>-14.403186068118972</v>
      </c>
      <c r="AA188" s="55">
        <f t="shared" si="41"/>
        <v>8.5891671240668729E-6</v>
      </c>
      <c r="AB188" s="55"/>
      <c r="AC188" s="55"/>
      <c r="AD188" s="55"/>
      <c r="AE188" s="55" t="str">
        <f t="shared" si="42"/>
        <v>-6.89807606671714-11.6289394599267j</v>
      </c>
      <c r="AF188" s="55">
        <f t="shared" si="43"/>
        <v>22.620134573611821</v>
      </c>
      <c r="AG188" s="55">
        <f t="shared" si="44"/>
        <v>-120.67564966990598</v>
      </c>
      <c r="AH188" s="55">
        <f t="shared" si="34"/>
        <v>59.324350330094006</v>
      </c>
      <c r="AI188" s="55">
        <f t="shared" si="45"/>
        <v>-22.620134573611821</v>
      </c>
      <c r="AJ188" s="55"/>
      <c r="AK188" s="55"/>
      <c r="AL188" s="39"/>
      <c r="AM188" s="55"/>
    </row>
    <row r="189" spans="2:39" s="29" customFormat="1" hidden="1" x14ac:dyDescent="0.3">
      <c r="B189" s="38">
        <v>78</v>
      </c>
      <c r="C189" s="55">
        <f t="shared" si="23"/>
        <v>3630.7805477010156</v>
      </c>
      <c r="D189" s="55" t="str">
        <f t="shared" si="35"/>
        <v>22812.8669909085j</v>
      </c>
      <c r="E189" s="55">
        <f t="shared" si="24"/>
        <v>0.9999557258794507</v>
      </c>
      <c r="F189" s="55" t="str">
        <f t="shared" si="25"/>
        <v>0.0104518904393823j</v>
      </c>
      <c r="G189" s="55" t="str">
        <f t="shared" si="26"/>
        <v>16.6655838581861-0.174194568905442j</v>
      </c>
      <c r="H189" s="55">
        <f t="shared" si="36"/>
        <v>24.436885112831405</v>
      </c>
      <c r="I189" s="55">
        <f t="shared" si="37"/>
        <v>-0.59885391684076161</v>
      </c>
      <c r="J189" s="55"/>
      <c r="K189" s="55"/>
      <c r="L189" s="55"/>
      <c r="M189" s="55" t="str">
        <f t="shared" si="27"/>
        <v>2.1+0.00479070206809078j</v>
      </c>
      <c r="N189" s="55" t="str">
        <f t="shared" si="28"/>
        <v>1+4.79298335478988j</v>
      </c>
      <c r="O189" s="55" t="str">
        <f t="shared" si="38"/>
        <v>0.0885575129418078-0.419663983403584j</v>
      </c>
      <c r="P189" s="55">
        <f t="shared" si="39"/>
        <v>-78.084256598957268</v>
      </c>
      <c r="Q189" s="55"/>
      <c r="R189" s="55"/>
      <c r="S189" s="55"/>
      <c r="T189" s="55" t="str">
        <f t="shared" si="29"/>
        <v>7-6.1368875755859j</v>
      </c>
      <c r="U189" s="55">
        <f t="shared" si="30"/>
        <v>19.378256461604998</v>
      </c>
      <c r="V189" s="55">
        <f t="shared" si="31"/>
        <v>-41.240987413030901</v>
      </c>
      <c r="W189" s="55"/>
      <c r="X189" s="55" t="str">
        <f t="shared" si="32"/>
        <v>84999.9999999968-0.0164822964009308j</v>
      </c>
      <c r="Y189" s="55" t="str">
        <f t="shared" si="33"/>
        <v>0.190476190476191+2.98998574166555E-08j</v>
      </c>
      <c r="Z189" s="55">
        <f t="shared" si="40"/>
        <v>-14.403186068119005</v>
      </c>
      <c r="AA189" s="55">
        <f t="shared" si="41"/>
        <v>8.9939620995906882E-6</v>
      </c>
      <c r="AB189" s="55"/>
      <c r="AC189" s="55"/>
      <c r="AD189" s="55"/>
      <c r="AE189" s="55" t="str">
        <f t="shared" si="42"/>
        <v>-6.32312377065659-10.9855587050649j</v>
      </c>
      <c r="AF189" s="55">
        <f t="shared" si="43"/>
        <v>22.059196410420242</v>
      </c>
      <c r="AG189" s="55">
        <f t="shared" si="44"/>
        <v>-119.9240889348669</v>
      </c>
      <c r="AH189" s="55">
        <f t="shared" si="34"/>
        <v>60.075911065133106</v>
      </c>
      <c r="AI189" s="55">
        <f t="shared" si="45"/>
        <v>-22.059196410420242</v>
      </c>
      <c r="AJ189" s="55"/>
      <c r="AK189" s="55"/>
      <c r="AL189" s="39"/>
      <c r="AM189" s="55"/>
    </row>
    <row r="190" spans="2:39" s="29" customFormat="1" hidden="1" x14ac:dyDescent="0.3">
      <c r="B190" s="38">
        <v>79</v>
      </c>
      <c r="C190" s="55">
        <f t="shared" si="23"/>
        <v>3801.893963205614</v>
      </c>
      <c r="D190" s="55" t="str">
        <f t="shared" si="35"/>
        <v>23888.0042890683j</v>
      </c>
      <c r="E190" s="55">
        <f t="shared" si="24"/>
        <v>0.99995145439216426</v>
      </c>
      <c r="F190" s="55" t="str">
        <f t="shared" si="25"/>
        <v>0.0109444728601775j</v>
      </c>
      <c r="G190" s="55" t="str">
        <f t="shared" si="26"/>
        <v>16.665479389692-0.182403741782848j</v>
      </c>
      <c r="H190" s="55">
        <f t="shared" si="36"/>
        <v>24.436876440617638</v>
      </c>
      <c r="I190" s="55">
        <f t="shared" si="37"/>
        <v>-0.62707750790143013</v>
      </c>
      <c r="J190" s="55"/>
      <c r="K190" s="55"/>
      <c r="L190" s="55"/>
      <c r="M190" s="55" t="str">
        <f t="shared" si="27"/>
        <v>2.1+0.00501648090070434j</v>
      </c>
      <c r="N190" s="55" t="str">
        <f t="shared" si="28"/>
        <v>1+5.01886970113325j</v>
      </c>
      <c r="O190" s="55" t="str">
        <f t="shared" si="38"/>
        <v>0.0811475335803201-0.402252416707257j</v>
      </c>
      <c r="P190" s="55">
        <f t="shared" si="39"/>
        <v>-78.594632101830669</v>
      </c>
      <c r="Q190" s="55"/>
      <c r="R190" s="55"/>
      <c r="S190" s="55"/>
      <c r="T190" s="55" t="str">
        <f t="shared" si="29"/>
        <v>7-5.8606821359316j</v>
      </c>
      <c r="U190" s="55">
        <f t="shared" si="30"/>
        <v>19.208930732636013</v>
      </c>
      <c r="V190" s="55">
        <f t="shared" si="31"/>
        <v>-39.93742746623635</v>
      </c>
      <c r="W190" s="55"/>
      <c r="X190" s="55" t="str">
        <f t="shared" si="32"/>
        <v>84999.9999999965-0.0172590830988512j</v>
      </c>
      <c r="Y190" s="55" t="str">
        <f t="shared" si="33"/>
        <v>0.190476190476193+3.13089942836318E-08j</v>
      </c>
      <c r="Z190" s="55">
        <f t="shared" si="40"/>
        <v>-14.403186068118902</v>
      </c>
      <c r="AA190" s="55">
        <f t="shared" si="41"/>
        <v>9.4178344745692326E-6</v>
      </c>
      <c r="AB190" s="55"/>
      <c r="AC190" s="55"/>
      <c r="AD190" s="55"/>
      <c r="AE190" s="55" t="str">
        <f t="shared" si="42"/>
        <v>-5.79471125304075-10.3858051141149j</v>
      </c>
      <c r="AF190" s="55">
        <f t="shared" si="43"/>
        <v>21.505833823850757</v>
      </c>
      <c r="AG190" s="55">
        <f t="shared" si="44"/>
        <v>-119.15912765813407</v>
      </c>
      <c r="AH190" s="55">
        <f t="shared" si="34"/>
        <v>60.840872341865932</v>
      </c>
      <c r="AI190" s="55">
        <f t="shared" si="45"/>
        <v>-21.505833823850757</v>
      </c>
      <c r="AJ190" s="55"/>
      <c r="AK190" s="55"/>
      <c r="AL190" s="39"/>
      <c r="AM190" s="55"/>
    </row>
    <row r="191" spans="2:39" s="29" customFormat="1" hidden="1" x14ac:dyDescent="0.3">
      <c r="B191" s="38">
        <v>80</v>
      </c>
      <c r="C191" s="55">
        <f t="shared" si="23"/>
        <v>3981.0717055349755</v>
      </c>
      <c r="D191" s="55" t="str">
        <f t="shared" si="35"/>
        <v>25013.8112470457j</v>
      </c>
      <c r="E191" s="55">
        <f t="shared" si="24"/>
        <v>0.99994677079948968</v>
      </c>
      <c r="F191" s="55" t="str">
        <f t="shared" si="25"/>
        <v>0.0114602699752601j</v>
      </c>
      <c r="G191" s="55" t="str">
        <f t="shared" si="26"/>
        <v>16.6653648420466-0.190999747089897j</v>
      </c>
      <c r="H191" s="55">
        <f t="shared" si="36"/>
        <v>24.43686693156209</v>
      </c>
      <c r="I191" s="55">
        <f t="shared" si="37"/>
        <v>-0.65663130626460176</v>
      </c>
      <c r="J191" s="55"/>
      <c r="K191" s="55"/>
      <c r="L191" s="55"/>
      <c r="M191" s="55" t="str">
        <f t="shared" si="27"/>
        <v>2.1+0.0052529003618796j</v>
      </c>
      <c r="N191" s="55" t="str">
        <f t="shared" si="28"/>
        <v>1+5.2554017430043j</v>
      </c>
      <c r="O191" s="55" t="str">
        <f t="shared" si="38"/>
        <v>0.0743417905441708-0.385443075242016j</v>
      </c>
      <c r="P191" s="55">
        <f t="shared" si="39"/>
        <v>-79.083208885699051</v>
      </c>
      <c r="Q191" s="55"/>
      <c r="R191" s="55"/>
      <c r="S191" s="55"/>
      <c r="T191" s="55" t="str">
        <f t="shared" si="29"/>
        <v>7-5.59690798884297j</v>
      </c>
      <c r="U191" s="55">
        <f t="shared" si="30"/>
        <v>19.04852783556515</v>
      </c>
      <c r="V191" s="55">
        <f t="shared" si="31"/>
        <v>-38.644372943450577</v>
      </c>
      <c r="W191" s="55"/>
      <c r="X191" s="55" t="str">
        <f t="shared" si="32"/>
        <v>84999.9999999961-0.0180724786259897j</v>
      </c>
      <c r="Y191" s="55" t="str">
        <f t="shared" si="33"/>
        <v>0.190476190476192+3.27845417251529E-08j</v>
      </c>
      <c r="Z191" s="55">
        <f t="shared" si="40"/>
        <v>-14.403186068118941</v>
      </c>
      <c r="AA191" s="55">
        <f t="shared" si="41"/>
        <v>9.861683339139318E-6</v>
      </c>
      <c r="AB191" s="55"/>
      <c r="AC191" s="55"/>
      <c r="AD191" s="55"/>
      <c r="AE191" s="55" t="str">
        <f t="shared" si="42"/>
        <v>-5.3093873780511-9.82598068248789j</v>
      </c>
      <c r="AF191" s="55">
        <f t="shared" si="43"/>
        <v>20.960039665437119</v>
      </c>
      <c r="AG191" s="55">
        <f t="shared" si="44"/>
        <v>-118.38420327373089</v>
      </c>
      <c r="AH191" s="55">
        <f t="shared" si="34"/>
        <v>61.615796726269103</v>
      </c>
      <c r="AI191" s="55">
        <f t="shared" si="45"/>
        <v>-20.960039665437119</v>
      </c>
      <c r="AJ191" s="55"/>
      <c r="AK191" s="55"/>
      <c r="AL191" s="39"/>
      <c r="AM191" s="55"/>
    </row>
    <row r="192" spans="2:39" s="29" customFormat="1" hidden="1" x14ac:dyDescent="0.3">
      <c r="B192" s="38">
        <v>81</v>
      </c>
      <c r="C192" s="55">
        <f t="shared" si="23"/>
        <v>4168.6938347033556</v>
      </c>
      <c r="D192" s="55" t="str">
        <f t="shared" si="35"/>
        <v>26192.6758523383j</v>
      </c>
      <c r="E192" s="55">
        <f t="shared" si="24"/>
        <v>0.99994163534224223</v>
      </c>
      <c r="F192" s="55" t="str">
        <f t="shared" si="25"/>
        <v>0.0120003758594654j</v>
      </c>
      <c r="G192" s="55" t="str">
        <f t="shared" si="26"/>
        <v>16.6652392427872-0.20000080768005j</v>
      </c>
      <c r="H192" s="55">
        <f t="shared" si="36"/>
        <v>24.436856504894941</v>
      </c>
      <c r="I192" s="55">
        <f t="shared" si="37"/>
        <v>-0.68757801310248068</v>
      </c>
      <c r="J192" s="55"/>
      <c r="K192" s="55"/>
      <c r="L192" s="55"/>
      <c r="M192" s="55" t="str">
        <f t="shared" si="27"/>
        <v>2.1+0.00550046192899104j</v>
      </c>
      <c r="N192" s="55" t="str">
        <f t="shared" si="28"/>
        <v>1+5.50308119657628j</v>
      </c>
      <c r="O192" s="55" t="str">
        <f t="shared" si="38"/>
        <v>0.0680947486645423-0.369230469032439j</v>
      </c>
      <c r="P192" s="55">
        <f t="shared" si="39"/>
        <v>-79.550727100386098</v>
      </c>
      <c r="Q192" s="55"/>
      <c r="R192" s="55"/>
      <c r="S192" s="55"/>
      <c r="T192" s="55" t="str">
        <f t="shared" si="29"/>
        <v>7-5.34500563398915j</v>
      </c>
      <c r="U192" s="55">
        <f t="shared" si="30"/>
        <v>18.896886698373081</v>
      </c>
      <c r="V192" s="55">
        <f t="shared" si="31"/>
        <v>-37.364348390719393</v>
      </c>
      <c r="W192" s="55"/>
      <c r="X192" s="55" t="str">
        <f t="shared" si="32"/>
        <v>84999.9999999958-0.0189242083033135j</v>
      </c>
      <c r="Y192" s="55" t="str">
        <f t="shared" si="33"/>
        <v>0.190476190476192+3.43296295751734E-08j</v>
      </c>
      <c r="Z192" s="55">
        <f t="shared" si="40"/>
        <v>-14.403186068118927</v>
      </c>
      <c r="AA192" s="55">
        <f t="shared" si="41"/>
        <v>1.0326450156250663E-5</v>
      </c>
      <c r="AB192" s="55"/>
      <c r="AC192" s="55"/>
      <c r="AD192" s="55"/>
      <c r="AE192" s="55" t="str">
        <f t="shared" si="42"/>
        <v>-4.86390499025805-9.30274686128162j</v>
      </c>
      <c r="AF192" s="55">
        <f t="shared" si="43"/>
        <v>20.4217635662215</v>
      </c>
      <c r="AG192" s="55">
        <f t="shared" si="44"/>
        <v>-117.6026431777578</v>
      </c>
      <c r="AH192" s="55">
        <f t="shared" si="34"/>
        <v>62.397356822242216</v>
      </c>
      <c r="AI192" s="55">
        <f t="shared" si="45"/>
        <v>-20.4217635662215</v>
      </c>
      <c r="AJ192" s="55"/>
      <c r="AK192" s="55"/>
      <c r="AL192" s="39"/>
      <c r="AM192" s="55"/>
    </row>
    <row r="193" spans="2:39" s="29" customFormat="1" hidden="1" x14ac:dyDescent="0.3">
      <c r="B193" s="38">
        <v>82</v>
      </c>
      <c r="C193" s="55">
        <f t="shared" si="23"/>
        <v>4365.1583224016631</v>
      </c>
      <c r="D193" s="55" t="str">
        <f t="shared" si="35"/>
        <v>27427.0986348268j</v>
      </c>
      <c r="E193" s="55">
        <f t="shared" si="24"/>
        <v>0.99993600442534325</v>
      </c>
      <c r="F193" s="55" t="str">
        <f t="shared" si="25"/>
        <v>0.0125659361497871j</v>
      </c>
      <c r="G193" s="55" t="str">
        <f t="shared" si="26"/>
        <v>16.6651015256207-0.209426004038145j</v>
      </c>
      <c r="H193" s="55">
        <f t="shared" si="36"/>
        <v>24.436845072047255</v>
      </c>
      <c r="I193" s="55">
        <f t="shared" si="37"/>
        <v>-0.71998328614776386</v>
      </c>
      <c r="J193" s="55"/>
      <c r="K193" s="55"/>
      <c r="L193" s="55"/>
      <c r="M193" s="55" t="str">
        <f t="shared" si="27"/>
        <v>2.1+0.00575969071331363j</v>
      </c>
      <c r="N193" s="55" t="str">
        <f t="shared" si="28"/>
        <v>1+5.76243342317711j</v>
      </c>
      <c r="O193" s="55" t="str">
        <f t="shared" si="38"/>
        <v>0.0623636891269111-0.353606915904226j</v>
      </c>
      <c r="P193" s="55">
        <f t="shared" si="39"/>
        <v>-79.997917933705153</v>
      </c>
      <c r="Q193" s="55"/>
      <c r="R193" s="55"/>
      <c r="S193" s="55"/>
      <c r="T193" s="55" t="str">
        <f t="shared" si="29"/>
        <v>7-5.10444075270247j</v>
      </c>
      <c r="U193" s="55">
        <f t="shared" si="30"/>
        <v>18.753814542903015</v>
      </c>
      <c r="V193" s="55">
        <f t="shared" si="31"/>
        <v>-36.099748618346197</v>
      </c>
      <c r="W193" s="55"/>
      <c r="X193" s="55" t="str">
        <f t="shared" si="32"/>
        <v>84999.9999999954-0.0198160787636613j</v>
      </c>
      <c r="Y193" s="55" t="str">
        <f t="shared" si="33"/>
        <v>0.190476190476193+3.59475351721768E-08j</v>
      </c>
      <c r="Z193" s="55">
        <f t="shared" si="40"/>
        <v>-14.403186068118867</v>
      </c>
      <c r="AA193" s="55">
        <f t="shared" si="41"/>
        <v>1.081312075863475E-5</v>
      </c>
      <c r="AB193" s="55"/>
      <c r="AC193" s="55"/>
      <c r="AD193" s="55"/>
      <c r="AE193" s="55" t="str">
        <f t="shared" si="42"/>
        <v>-4.45521777099233-8.81308930509092j</v>
      </c>
      <c r="AF193" s="55">
        <f t="shared" si="43"/>
        <v>19.890915037039456</v>
      </c>
      <c r="AG193" s="55">
        <f t="shared" si="44"/>
        <v>-116.81763902507835</v>
      </c>
      <c r="AH193" s="55">
        <f t="shared" si="34"/>
        <v>63.182360974921629</v>
      </c>
      <c r="AI193" s="55">
        <f t="shared" si="45"/>
        <v>-19.890915037039456</v>
      </c>
      <c r="AJ193" s="55"/>
      <c r="AK193" s="55"/>
      <c r="AL193" s="39"/>
      <c r="AM193" s="55"/>
    </row>
    <row r="194" spans="2:39" s="29" customFormat="1" hidden="1" x14ac:dyDescent="0.3">
      <c r="B194" s="38">
        <v>83</v>
      </c>
      <c r="C194" s="55">
        <f t="shared" si="23"/>
        <v>4570.8818961487532</v>
      </c>
      <c r="D194" s="55" t="str">
        <f t="shared" si="35"/>
        <v>28719.697970735j</v>
      </c>
      <c r="E194" s="55">
        <f t="shared" si="24"/>
        <v>0.99992983024773929</v>
      </c>
      <c r="F194" s="55" t="str">
        <f t="shared" si="25"/>
        <v>0.0131581504754268j</v>
      </c>
      <c r="G194" s="55" t="str">
        <f t="shared" si="26"/>
        <v>16.6649505213691-0.21929531452361j</v>
      </c>
      <c r="H194" s="55">
        <f t="shared" si="36"/>
        <v>24.436832535897071</v>
      </c>
      <c r="I194" s="55">
        <f t="shared" si="37"/>
        <v>-0.75391587926086168</v>
      </c>
      <c r="J194" s="55"/>
      <c r="K194" s="55"/>
      <c r="L194" s="55"/>
      <c r="M194" s="55" t="str">
        <f t="shared" si="27"/>
        <v>2.1+0.00603113657385435j</v>
      </c>
      <c r="N194" s="55" t="str">
        <f t="shared" si="28"/>
        <v>1+6.03400854365142j</v>
      </c>
      <c r="O194" s="55" t="str">
        <f t="shared" si="38"/>
        <v>0.0571086405006378-0.338562888123312j</v>
      </c>
      <c r="P194" s="55">
        <f t="shared" si="39"/>
        <v>-80.425501047013242</v>
      </c>
      <c r="Q194" s="55"/>
      <c r="R194" s="55"/>
      <c r="S194" s="55"/>
      <c r="T194" s="55" t="str">
        <f t="shared" si="29"/>
        <v>7-4.87470307461654j</v>
      </c>
      <c r="U194" s="55">
        <f t="shared" si="30"/>
        <v>18.619089854741166</v>
      </c>
      <c r="V194" s="55">
        <f t="shared" si="31"/>
        <v>-34.85281893660828</v>
      </c>
      <c r="W194" s="55"/>
      <c r="X194" s="55" t="str">
        <f t="shared" si="32"/>
        <v>84999.9999999949-0.0207499817838548j</v>
      </c>
      <c r="Y194" s="55" t="str">
        <f t="shared" si="33"/>
        <v>0.190476190476192+3.76416903108498E-08j</v>
      </c>
      <c r="Z194" s="55">
        <f t="shared" si="40"/>
        <v>-14.403186068118899</v>
      </c>
      <c r="AA194" s="55">
        <f t="shared" si="41"/>
        <v>1.1322727439888194E-5</v>
      </c>
      <c r="AB194" s="55"/>
      <c r="AC194" s="55"/>
      <c r="AD194" s="55"/>
      <c r="AE194" s="55" t="str">
        <f t="shared" si="42"/>
        <v>-4.08047531999563-8.3542855970139j</v>
      </c>
      <c r="AF194" s="55">
        <f t="shared" si="43"/>
        <v>19.36736696831467</v>
      </c>
      <c r="AG194" s="55">
        <f t="shared" si="44"/>
        <v>-116.03222454015493</v>
      </c>
      <c r="AH194" s="55">
        <f t="shared" si="34"/>
        <v>63.967775459845065</v>
      </c>
      <c r="AI194" s="55">
        <f t="shared" si="45"/>
        <v>-19.36736696831467</v>
      </c>
      <c r="AJ194" s="55"/>
      <c r="AK194" s="55"/>
      <c r="AL194" s="39"/>
      <c r="AM194" s="55"/>
    </row>
    <row r="195" spans="2:39" s="29" customFormat="1" hidden="1" x14ac:dyDescent="0.3">
      <c r="B195" s="38">
        <v>84</v>
      </c>
      <c r="C195" s="55">
        <f t="shared" si="23"/>
        <v>4786.3009232263857</v>
      </c>
      <c r="D195" s="55" t="str">
        <f t="shared" si="35"/>
        <v>30073.2156365561j</v>
      </c>
      <c r="E195" s="55">
        <f t="shared" si="24"/>
        <v>0.99992306039661738</v>
      </c>
      <c r="F195" s="55" t="str">
        <f t="shared" si="25"/>
        <v>0.013778275002369j</v>
      </c>
      <c r="G195" s="55" t="str">
        <f t="shared" si="26"/>
        <v>16.6647849480415-0.229629657484227j</v>
      </c>
      <c r="H195" s="55">
        <f t="shared" si="36"/>
        <v>24.436818789942812</v>
      </c>
      <c r="I195" s="55">
        <f t="shared" si="37"/>
        <v>-0.78944778860859899</v>
      </c>
      <c r="J195" s="55"/>
      <c r="K195" s="55"/>
      <c r="L195" s="55"/>
      <c r="M195" s="55" t="str">
        <f t="shared" si="27"/>
        <v>2.1+0.00631537528367678j</v>
      </c>
      <c r="N195" s="55" t="str">
        <f t="shared" si="28"/>
        <v>1+6.31838260524044j</v>
      </c>
      <c r="O195" s="55" t="str">
        <f t="shared" si="38"/>
        <v>0.0522922905672593-0.324087323824673j</v>
      </c>
      <c r="P195" s="55">
        <f t="shared" si="39"/>
        <v>-80.834182422765664</v>
      </c>
      <c r="Q195" s="55"/>
      <c r="R195" s="55"/>
      <c r="S195" s="55"/>
      <c r="T195" s="55" t="str">
        <f t="shared" si="29"/>
        <v>7-4.65530529531469j</v>
      </c>
      <c r="U195" s="55">
        <f t="shared" si="30"/>
        <v>18.492465670127615</v>
      </c>
      <c r="V195" s="55">
        <f t="shared" si="31"/>
        <v>-33.625638765797625</v>
      </c>
      <c r="W195" s="55"/>
      <c r="X195" s="55" t="str">
        <f t="shared" si="32"/>
        <v>84999.9999999945-0.0217278982974104j</v>
      </c>
      <c r="Y195" s="55" t="str">
        <f t="shared" si="33"/>
        <v>0.190476190476193+3.94156885213822E-08j</v>
      </c>
      <c r="Z195" s="55">
        <f t="shared" si="40"/>
        <v>-14.403186068118837</v>
      </c>
      <c r="AA195" s="55">
        <f t="shared" si="41"/>
        <v>1.1856351144106256E-5</v>
      </c>
      <c r="AB195" s="55"/>
      <c r="AC195" s="55"/>
      <c r="AD195" s="55"/>
      <c r="AE195" s="55" t="str">
        <f t="shared" si="42"/>
        <v>-3.7370168678093-7.92387582460174j</v>
      </c>
      <c r="AF195" s="55">
        <f t="shared" si="43"/>
        <v>18.850959431774235</v>
      </c>
      <c r="AG195" s="55">
        <f t="shared" si="44"/>
        <v>-115.24925712082077</v>
      </c>
      <c r="AH195" s="55">
        <f t="shared" si="34"/>
        <v>64.750742879179228</v>
      </c>
      <c r="AI195" s="55">
        <f t="shared" si="45"/>
        <v>-18.850959431774235</v>
      </c>
      <c r="AJ195" s="55"/>
      <c r="AK195" s="55"/>
      <c r="AL195" s="39"/>
      <c r="AM195" s="55"/>
    </row>
    <row r="196" spans="2:39" s="29" customFormat="1" hidden="1" x14ac:dyDescent="0.3">
      <c r="B196" s="38">
        <v>85</v>
      </c>
      <c r="C196" s="55">
        <f t="shared" si="23"/>
        <v>5011.8723362727242</v>
      </c>
      <c r="D196" s="55" t="str">
        <f t="shared" si="35"/>
        <v>31490.5226247286j</v>
      </c>
      <c r="E196" s="55">
        <f t="shared" si="24"/>
        <v>0.99991563740247102</v>
      </c>
      <c r="F196" s="55" t="str">
        <f t="shared" si="25"/>
        <v>0.0144276250978766j</v>
      </c>
      <c r="G196" s="55" t="str">
        <f t="shared" si="26"/>
        <v>16.664603399947-0.240450935324717j</v>
      </c>
      <c r="H196" s="55">
        <f t="shared" si="36"/>
        <v>24.436803717396167</v>
      </c>
      <c r="I196" s="55">
        <f t="shared" si="37"/>
        <v>-0.82665440577097615</v>
      </c>
      <c r="J196" s="55"/>
      <c r="K196" s="55"/>
      <c r="L196" s="55"/>
      <c r="M196" s="55" t="str">
        <f t="shared" si="27"/>
        <v>2.1+0.00661300975119301j</v>
      </c>
      <c r="N196" s="55" t="str">
        <f t="shared" si="28"/>
        <v>1+6.61615880345548j</v>
      </c>
      <c r="O196" s="55" t="str">
        <f t="shared" si="38"/>
        <v>0.0478798838278193-0.310167905144659j</v>
      </c>
      <c r="P196" s="55">
        <f t="shared" si="39"/>
        <v>-81.224652580915631</v>
      </c>
      <c r="Q196" s="55"/>
      <c r="R196" s="55"/>
      <c r="S196" s="55"/>
      <c r="T196" s="55" t="str">
        <f t="shared" si="29"/>
        <v>7-4.44578204269185j</v>
      </c>
      <c r="U196" s="55">
        <f t="shared" si="30"/>
        <v>18.373673082002362</v>
      </c>
      <c r="V196" s="55">
        <f t="shared" si="31"/>
        <v>-32.420108809952197</v>
      </c>
      <c r="W196" s="55"/>
      <c r="X196" s="55" t="str">
        <f t="shared" si="32"/>
        <v>84999.9999999939-0.0227519025963648j</v>
      </c>
      <c r="Y196" s="55" t="str">
        <f t="shared" si="33"/>
        <v>0.190476190476192+4.1273292691821E-08j</v>
      </c>
      <c r="Z196" s="55">
        <f t="shared" si="40"/>
        <v>-14.403186068118863</v>
      </c>
      <c r="AA196" s="55">
        <f t="shared" si="41"/>
        <v>1.2415123758709517E-5</v>
      </c>
      <c r="AB196" s="55"/>
      <c r="AC196" s="55"/>
      <c r="AD196" s="55"/>
      <c r="AE196" s="55" t="str">
        <f t="shared" si="42"/>
        <v>-3.42236396692028-7.51963585496177j</v>
      </c>
      <c r="AF196" s="55">
        <f t="shared" si="43"/>
        <v>18.341503682998354</v>
      </c>
      <c r="AG196" s="55">
        <f t="shared" si="44"/>
        <v>-114.47140338151505</v>
      </c>
      <c r="AH196" s="55">
        <f t="shared" si="34"/>
        <v>65.528596618484954</v>
      </c>
      <c r="AI196" s="55">
        <f t="shared" si="45"/>
        <v>-18.341503682998354</v>
      </c>
      <c r="AJ196" s="55"/>
      <c r="AK196" s="55"/>
      <c r="AL196" s="39"/>
      <c r="AM196" s="55"/>
    </row>
    <row r="197" spans="2:39" s="29" customFormat="1" hidden="1" x14ac:dyDescent="0.3">
      <c r="B197" s="38">
        <v>86</v>
      </c>
      <c r="C197" s="55">
        <f t="shared" si="23"/>
        <v>5248.0746024977288</v>
      </c>
      <c r="D197" s="55" t="str">
        <f t="shared" si="35"/>
        <v>32974.6252333961j</v>
      </c>
      <c r="E197" s="55">
        <f t="shared" si="24"/>
        <v>0.99990749825123948</v>
      </c>
      <c r="F197" s="55" t="str">
        <f t="shared" si="25"/>
        <v>0.0151075781205623j</v>
      </c>
      <c r="G197" s="55" t="str">
        <f t="shared" si="26"/>
        <v>16.6644043357575-0.251782080617857j</v>
      </c>
      <c r="H197" s="55">
        <f t="shared" si="36"/>
        <v>24.436787190187445</v>
      </c>
      <c r="I197" s="55">
        <f t="shared" si="37"/>
        <v>-0.86561467810827908</v>
      </c>
      <c r="J197" s="55"/>
      <c r="K197" s="55"/>
      <c r="L197" s="55"/>
      <c r="M197" s="55" t="str">
        <f t="shared" si="27"/>
        <v>2.1+0.00692467129901318j</v>
      </c>
      <c r="N197" s="55" t="str">
        <f t="shared" si="28"/>
        <v>1+6.92796876153652j</v>
      </c>
      <c r="O197" s="55" t="str">
        <f t="shared" si="38"/>
        <v>0.0438391088297469-0.296791305207073j</v>
      </c>
      <c r="P197" s="55">
        <f t="shared" si="39"/>
        <v>-81.597585123565139</v>
      </c>
      <c r="Q197" s="55"/>
      <c r="R197" s="55"/>
      <c r="S197" s="55"/>
      <c r="T197" s="55" t="str">
        <f t="shared" si="29"/>
        <v>7-4.24568888983795j</v>
      </c>
      <c r="U197" s="55">
        <f t="shared" si="30"/>
        <v>18.262424867465079</v>
      </c>
      <c r="V197" s="55">
        <f t="shared" si="31"/>
        <v>-31.237941851596979</v>
      </c>
      <c r="W197" s="55"/>
      <c r="X197" s="55" t="str">
        <f t="shared" si="32"/>
        <v>84999.9999999933-0.0238241667311268j</v>
      </c>
      <c r="Y197" s="55" t="str">
        <f t="shared" si="33"/>
        <v>0.190476190476193+4.32184430496667E-08j</v>
      </c>
      <c r="Z197" s="55">
        <f t="shared" si="40"/>
        <v>-14.403186068118796</v>
      </c>
      <c r="AA197" s="55">
        <f t="shared" si="41"/>
        <v>1.3000230515329749E-5</v>
      </c>
      <c r="AB197" s="55"/>
      <c r="AC197" s="55"/>
      <c r="AD197" s="55"/>
      <c r="AE197" s="55" t="str">
        <f t="shared" si="42"/>
        <v>-3.13421245693005-7.1395531410675j</v>
      </c>
      <c r="AF197" s="55">
        <f t="shared" si="43"/>
        <v>17.838786264757559</v>
      </c>
      <c r="AG197" s="55">
        <f t="shared" si="44"/>
        <v>-113.70112865303987</v>
      </c>
      <c r="AH197" s="55">
        <f t="shared" si="34"/>
        <v>66.298871346960127</v>
      </c>
      <c r="AI197" s="55">
        <f t="shared" si="45"/>
        <v>-17.838786264757559</v>
      </c>
      <c r="AJ197" s="55"/>
      <c r="AK197" s="55"/>
      <c r="AL197" s="39"/>
      <c r="AM197" s="55"/>
    </row>
    <row r="198" spans="2:39" s="29" customFormat="1" hidden="1" x14ac:dyDescent="0.3">
      <c r="B198" s="38">
        <v>87</v>
      </c>
      <c r="C198" s="55">
        <f t="shared" si="23"/>
        <v>5495.4087385762468</v>
      </c>
      <c r="D198" s="55" t="str">
        <f t="shared" si="35"/>
        <v>34528.6714431686j</v>
      </c>
      <c r="E198" s="55">
        <f t="shared" si="24"/>
        <v>0.99989857384937897</v>
      </c>
      <c r="F198" s="55" t="str">
        <f t="shared" si="25"/>
        <v>0.0158195763419499j</v>
      </c>
      <c r="G198" s="55" t="str">
        <f t="shared" si="26"/>
        <v>16.6641860654179-0.263647104349253j</v>
      </c>
      <c r="H198" s="55">
        <f t="shared" si="36"/>
        <v>24.436769067874394</v>
      </c>
      <c r="I198" s="55">
        <f t="shared" si="37"/>
        <v>-0.90641127673722988</v>
      </c>
      <c r="J198" s="55"/>
      <c r="K198" s="55"/>
      <c r="L198" s="55"/>
      <c r="M198" s="55" t="str">
        <f t="shared" si="27"/>
        <v>2.1+0.00725102100306541j</v>
      </c>
      <c r="N198" s="55" t="str">
        <f t="shared" si="28"/>
        <v>1+7.25447387020972j</v>
      </c>
      <c r="O198" s="55" t="str">
        <f t="shared" si="38"/>
        <v>0.0401399787850608-0.283943406243931j</v>
      </c>
      <c r="P198" s="55">
        <f t="shared" si="39"/>
        <v>-81.953635570065714</v>
      </c>
      <c r="Q198" s="55"/>
      <c r="R198" s="55"/>
      <c r="S198" s="55"/>
      <c r="T198" s="55" t="str">
        <f t="shared" si="29"/>
        <v>7-4.05460141234883j</v>
      </c>
      <c r="U198" s="55">
        <f t="shared" si="30"/>
        <v>18.158419143313097</v>
      </c>
      <c r="V198" s="55">
        <f t="shared" si="31"/>
        <v>-30.080657102272404</v>
      </c>
      <c r="W198" s="55"/>
      <c r="X198" s="55" t="str">
        <f t="shared" si="32"/>
        <v>84999.9999999927-0.0249469651176872j</v>
      </c>
      <c r="Y198" s="55" t="str">
        <f t="shared" si="33"/>
        <v>0.190476190476192+4.52552655196174E-08j</v>
      </c>
      <c r="Z198" s="55">
        <f t="shared" si="40"/>
        <v>-14.403186068118822</v>
      </c>
      <c r="AA198" s="55">
        <f t="shared" si="41"/>
        <v>1.3612912503844112E-5</v>
      </c>
      <c r="AB198" s="55"/>
      <c r="AC198" s="55"/>
      <c r="AD198" s="55"/>
      <c r="AE198" s="55" t="str">
        <f t="shared" si="42"/>
        <v>-2.87042395132026-6.78180488265944j</v>
      </c>
      <c r="AF198" s="55">
        <f t="shared" si="43"/>
        <v>17.342573116193293</v>
      </c>
      <c r="AG198" s="55">
        <f t="shared" si="44"/>
        <v>-112.94069033616286</v>
      </c>
      <c r="AH198" s="55">
        <f t="shared" si="34"/>
        <v>67.059309663837141</v>
      </c>
      <c r="AI198" s="55">
        <f t="shared" si="45"/>
        <v>-17.342573116193293</v>
      </c>
      <c r="AJ198" s="55"/>
      <c r="AK198" s="55"/>
      <c r="AL198" s="39"/>
      <c r="AM198" s="55"/>
    </row>
    <row r="199" spans="2:39" s="29" customFormat="1" hidden="1" x14ac:dyDescent="0.3">
      <c r="B199" s="38">
        <v>88</v>
      </c>
      <c r="C199" s="55">
        <f t="shared" si="23"/>
        <v>5754.3993733715697</v>
      </c>
      <c r="D199" s="55" t="str">
        <f t="shared" si="35"/>
        <v>36155.9575944117j</v>
      </c>
      <c r="E199" s="55">
        <f t="shared" si="24"/>
        <v>0.99988878843732532</v>
      </c>
      <c r="F199" s="55" t="str">
        <f t="shared" si="25"/>
        <v>0.0165651300057264j</v>
      </c>
      <c r="G199" s="55" t="str">
        <f t="shared" si="26"/>
        <v>16.6639467357927-0.276071146390506j</v>
      </c>
      <c r="H199" s="55">
        <f t="shared" si="36"/>
        <v>24.436749196445145</v>
      </c>
      <c r="I199" s="55">
        <f t="shared" si="37"/>
        <v>-0.94913077248249655</v>
      </c>
      <c r="J199" s="55"/>
      <c r="K199" s="55"/>
      <c r="L199" s="55"/>
      <c r="M199" s="55" t="str">
        <f t="shared" si="27"/>
        <v>2.1+0.00759275109482646j</v>
      </c>
      <c r="N199" s="55" t="str">
        <f t="shared" si="28"/>
        <v>1+7.5963666905859j</v>
      </c>
      <c r="O199" s="55" t="str">
        <f t="shared" si="38"/>
        <v>0.0367547083555793-0.271609491179695j</v>
      </c>
      <c r="P199" s="55">
        <f t="shared" si="39"/>
        <v>-82.293440447668928</v>
      </c>
      <c r="Q199" s="55"/>
      <c r="R199" s="55"/>
      <c r="S199" s="55"/>
      <c r="T199" s="55" t="str">
        <f t="shared" si="29"/>
        <v>7-3.87211428806517j</v>
      </c>
      <c r="U199" s="55">
        <f t="shared" si="30"/>
        <v>18.061342964229599</v>
      </c>
      <c r="V199" s="55">
        <f t="shared" si="31"/>
        <v>-28.949577936285817</v>
      </c>
      <c r="W199" s="55"/>
      <c r="X199" s="55" t="str">
        <f t="shared" si="32"/>
        <v>84999.999999992-0.0261226793619599j</v>
      </c>
      <c r="Y199" s="55" t="str">
        <f t="shared" si="33"/>
        <v>0.190476190476193+4.7388080475215E-08j</v>
      </c>
      <c r="Z199" s="55">
        <f t="shared" si="40"/>
        <v>-14.403186068118751</v>
      </c>
      <c r="AA199" s="55">
        <f t="shared" si="41"/>
        <v>1.4254469304894148E-5</v>
      </c>
      <c r="AB199" s="55"/>
      <c r="AC199" s="55"/>
      <c r="AD199" s="55"/>
      <c r="AE199" s="55" t="str">
        <f t="shared" si="42"/>
        <v>-2.62901705088384-6.44473836233807j</v>
      </c>
      <c r="AF199" s="55">
        <f t="shared" si="43"/>
        <v>16.852613601413498</v>
      </c>
      <c r="AG199" s="55">
        <f t="shared" si="44"/>
        <v>-112.19213490196793</v>
      </c>
      <c r="AH199" s="55">
        <f t="shared" si="34"/>
        <v>67.807865098032067</v>
      </c>
      <c r="AI199" s="55">
        <f t="shared" si="45"/>
        <v>-16.852613601413498</v>
      </c>
      <c r="AJ199" s="55"/>
      <c r="AK199" s="55"/>
      <c r="AL199" s="39"/>
      <c r="AM199" s="55"/>
    </row>
    <row r="200" spans="2:39" s="29" customFormat="1" hidden="1" x14ac:dyDescent="0.3">
      <c r="B200" s="38">
        <v>89</v>
      </c>
      <c r="C200" s="55">
        <f t="shared" si="23"/>
        <v>6025.5958607435823</v>
      </c>
      <c r="D200" s="55" t="str">
        <f t="shared" si="35"/>
        <v>37859.9353792262j</v>
      </c>
      <c r="E200" s="55">
        <f t="shared" si="24"/>
        <v>0.99987805894636816</v>
      </c>
      <c r="F200" s="55" t="str">
        <f t="shared" si="25"/>
        <v>0.0173458205311706j</v>
      </c>
      <c r="G200" s="55" t="str">
        <f t="shared" si="26"/>
        <v>16.6636843149265-0.289080528299003j</v>
      </c>
      <c r="H200" s="55">
        <f t="shared" si="36"/>
        <v>24.436727407004849</v>
      </c>
      <c r="I200" s="55">
        <f t="shared" si="37"/>
        <v>-0.9938638201879535</v>
      </c>
      <c r="J200" s="55"/>
      <c r="K200" s="55"/>
      <c r="L200" s="55"/>
      <c r="M200" s="55" t="str">
        <f t="shared" si="27"/>
        <v>2.1+0.0079505864296375j</v>
      </c>
      <c r="N200" s="55" t="str">
        <f t="shared" si="28"/>
        <v>1+7.95437242317542j</v>
      </c>
      <c r="O200" s="55" t="str">
        <f t="shared" si="38"/>
        <v>0.0336575889559733-0.25977441099233j</v>
      </c>
      <c r="P200" s="55">
        <f t="shared" si="39"/>
        <v>-82.617616605746804</v>
      </c>
      <c r="Q200" s="55"/>
      <c r="R200" s="55"/>
      <c r="S200" s="55"/>
      <c r="T200" s="55" t="str">
        <f t="shared" si="29"/>
        <v>7-3.69784043732991j</v>
      </c>
      <c r="U200" s="55">
        <f t="shared" si="30"/>
        <v>17.970875788781107</v>
      </c>
      <c r="V200" s="55">
        <f t="shared" si="31"/>
        <v>-27.845832746924792</v>
      </c>
      <c r="W200" s="55"/>
      <c r="X200" s="55" t="str">
        <f t="shared" si="32"/>
        <v>84999.9999999912-0.0273538033114881j</v>
      </c>
      <c r="Y200" s="55" t="str">
        <f t="shared" si="33"/>
        <v>0.190476190476194+4.96214119029314E-08j</v>
      </c>
      <c r="Z200" s="55">
        <f t="shared" si="40"/>
        <v>-14.40318606811868</v>
      </c>
      <c r="AA200" s="55">
        <f t="shared" si="41"/>
        <v>1.4926261746469917E-5</v>
      </c>
      <c r="AB200" s="55"/>
      <c r="AC200" s="55"/>
      <c r="AD200" s="55"/>
      <c r="AE200" s="55" t="str">
        <f t="shared" si="42"/>
        <v>-2.40815845146084-6.12685327915079j</v>
      </c>
      <c r="AF200" s="55">
        <f t="shared" si="43"/>
        <v>16.368644382153779</v>
      </c>
      <c r="AG200" s="55">
        <f t="shared" si="44"/>
        <v>-111.45729824659783</v>
      </c>
      <c r="AH200" s="55">
        <f t="shared" si="34"/>
        <v>68.54270175340217</v>
      </c>
      <c r="AI200" s="55">
        <f t="shared" si="45"/>
        <v>-16.368644382153779</v>
      </c>
      <c r="AJ200" s="55"/>
      <c r="AK200" s="55"/>
      <c r="AL200" s="39"/>
      <c r="AM200" s="55"/>
    </row>
    <row r="201" spans="2:39" s="29" customFormat="1" hidden="1" x14ac:dyDescent="0.3">
      <c r="B201" s="38">
        <v>90</v>
      </c>
      <c r="C201" s="55">
        <f t="shared" si="23"/>
        <v>6309.5734448019366</v>
      </c>
      <c r="D201" s="55" t="str">
        <f t="shared" si="35"/>
        <v>39644.21916295j</v>
      </c>
      <c r="E201" s="55">
        <f t="shared" si="24"/>
        <v>0.99986629429347795</v>
      </c>
      <c r="F201" s="55" t="str">
        <f t="shared" si="25"/>
        <v>0.0181633038675562j</v>
      </c>
      <c r="G201" s="55" t="str">
        <f t="shared" si="26"/>
        <v>16.6633965747856-0.302702808546308j</v>
      </c>
      <c r="H201" s="55">
        <f t="shared" si="36"/>
        <v>24.436703514335086</v>
      </c>
      <c r="I201" s="55">
        <f t="shared" si="37"/>
        <v>-1.0407053517918137</v>
      </c>
      <c r="J201" s="55"/>
      <c r="K201" s="55"/>
      <c r="L201" s="55"/>
      <c r="M201" s="55" t="str">
        <f t="shared" si="27"/>
        <v>2.1+0.0083252860242195j</v>
      </c>
      <c r="N201" s="55" t="str">
        <f t="shared" si="28"/>
        <v>1+8.32925044613579j</v>
      </c>
      <c r="O201" s="55" t="str">
        <f t="shared" si="38"/>
        <v>0.0308248644684749-0.2484227301019j</v>
      </c>
      <c r="P201" s="55">
        <f t="shared" si="39"/>
        <v>-82.926760724470512</v>
      </c>
      <c r="Q201" s="55"/>
      <c r="R201" s="55"/>
      <c r="S201" s="55"/>
      <c r="T201" s="55" t="str">
        <f t="shared" si="29"/>
        <v>7-3.53141020194033j</v>
      </c>
      <c r="U201" s="55">
        <f t="shared" si="30"/>
        <v>17.886692750747358</v>
      </c>
      <c r="V201" s="55">
        <f t="shared" si="31"/>
        <v>-26.770358597475948</v>
      </c>
      <c r="W201" s="55"/>
      <c r="X201" s="55" t="str">
        <f t="shared" si="32"/>
        <v>84999.9999999904-0.0286429483452281j</v>
      </c>
      <c r="Y201" s="55" t="str">
        <f t="shared" si="33"/>
        <v>0.190476190476194+5.19599969981522E-08j</v>
      </c>
      <c r="Z201" s="55">
        <f t="shared" si="40"/>
        <v>-14.403186068118652</v>
      </c>
      <c r="AA201" s="55">
        <f t="shared" si="41"/>
        <v>1.5629714790408699E-5</v>
      </c>
      <c r="AB201" s="55"/>
      <c r="AC201" s="55"/>
      <c r="AD201" s="55"/>
      <c r="AE201" s="55" t="str">
        <f t="shared" si="42"/>
        <v>-2.206154081029-5.82678590701418j</v>
      </c>
      <c r="AF201" s="55">
        <f t="shared" si="43"/>
        <v>15.890393071925121</v>
      </c>
      <c r="AG201" s="55">
        <f t="shared" si="44"/>
        <v>-110.73780904402352</v>
      </c>
      <c r="AH201" s="55">
        <f t="shared" si="34"/>
        <v>69.262190955976465</v>
      </c>
      <c r="AI201" s="55">
        <f t="shared" si="45"/>
        <v>-15.890393071925121</v>
      </c>
      <c r="AJ201" s="55"/>
      <c r="AK201" s="55"/>
      <c r="AL201" s="39"/>
      <c r="AM201" s="55"/>
    </row>
    <row r="202" spans="2:39" s="29" customFormat="1" hidden="1" x14ac:dyDescent="0.3">
      <c r="B202" s="38">
        <v>91</v>
      </c>
      <c r="C202" s="55">
        <f t="shared" si="23"/>
        <v>6606.9344800759627</v>
      </c>
      <c r="D202" s="55" t="str">
        <f t="shared" si="35"/>
        <v>41512.5936507115j</v>
      </c>
      <c r="E202" s="55">
        <f t="shared" si="24"/>
        <v>0.99985339460809863</v>
      </c>
      <c r="F202" s="55" t="str">
        <f t="shared" si="25"/>
        <v>0.0190193140066414j</v>
      </c>
      <c r="G202" s="55" t="str">
        <f t="shared" si="26"/>
        <v>16.6630810723326-0.316966840280655j</v>
      </c>
      <c r="H202" s="55">
        <f t="shared" si="36"/>
        <v>24.436677315313041</v>
      </c>
      <c r="I202" s="55">
        <f t="shared" si="37"/>
        <v>-1.0897547785899482</v>
      </c>
      <c r="J202" s="55"/>
      <c r="K202" s="55"/>
      <c r="L202" s="55"/>
      <c r="M202" s="55" t="str">
        <f t="shared" si="27"/>
        <v>2.1+0.00871764466664942j</v>
      </c>
      <c r="N202" s="55" t="str">
        <f t="shared" si="28"/>
        <v>1+8.72179592601448j</v>
      </c>
      <c r="O202" s="55" t="str">
        <f t="shared" si="38"/>
        <v>0.0282346088691814-0.237538851941189j</v>
      </c>
      <c r="P202" s="55">
        <f t="shared" si="39"/>
        <v>-83.221448991604831</v>
      </c>
      <c r="Q202" s="55"/>
      <c r="R202" s="55"/>
      <c r="S202" s="55"/>
      <c r="T202" s="55" t="str">
        <f t="shared" si="29"/>
        <v>7-3.37247056105348j</v>
      </c>
      <c r="U202" s="55">
        <f t="shared" si="30"/>
        <v>17.808467686564143</v>
      </c>
      <c r="V202" s="55">
        <f t="shared" si="31"/>
        <v>-25.723907294273662</v>
      </c>
      <c r="W202" s="55"/>
      <c r="X202" s="55" t="str">
        <f t="shared" si="32"/>
        <v>84999.9999999894-0.0299928489126353j</v>
      </c>
      <c r="Y202" s="55" t="str">
        <f t="shared" si="33"/>
        <v>0.190476190476195+5.44087962134043E-08j</v>
      </c>
      <c r="Z202" s="55">
        <f t="shared" si="40"/>
        <v>-14.403186068118575</v>
      </c>
      <c r="AA202" s="55">
        <f t="shared" si="41"/>
        <v>1.6366320554930231E-5</v>
      </c>
      <c r="AB202" s="55"/>
      <c r="AC202" s="55"/>
      <c r="AD202" s="55"/>
      <c r="AE202" s="55" t="str">
        <f t="shared" si="42"/>
        <v>-2.02144037311096-5.54329491272399j</v>
      </c>
      <c r="AF202" s="55">
        <f t="shared" si="43"/>
        <v>15.417581622645944</v>
      </c>
      <c r="AG202" s="55">
        <f t="shared" si="44"/>
        <v>-110.03509469814789</v>
      </c>
      <c r="AH202" s="55">
        <f t="shared" si="34"/>
        <v>69.964905301852113</v>
      </c>
      <c r="AI202" s="55">
        <f t="shared" si="45"/>
        <v>-15.417581622645944</v>
      </c>
      <c r="AJ202" s="55"/>
      <c r="AK202" s="55"/>
      <c r="AL202" s="39"/>
      <c r="AM202" s="55"/>
    </row>
    <row r="203" spans="2:39" s="29" customFormat="1" hidden="1" x14ac:dyDescent="0.3">
      <c r="B203" s="38">
        <v>92</v>
      </c>
      <c r="C203" s="55">
        <f t="shared" si="23"/>
        <v>6918.309709189366</v>
      </c>
      <c r="D203" s="55" t="str">
        <f t="shared" si="35"/>
        <v>43469.0219152965j</v>
      </c>
      <c r="E203" s="55">
        <f t="shared" si="24"/>
        <v>0.99983925038434318</v>
      </c>
      <c r="F203" s="55" t="str">
        <f t="shared" si="25"/>
        <v>0.0199156666606985j</v>
      </c>
      <c r="G203" s="55" t="str">
        <f t="shared" si="26"/>
        <v>16.6627351287739-0.331902831732808j</v>
      </c>
      <c r="H203" s="55">
        <f t="shared" si="36"/>
        <v>24.436648587177142</v>
      </c>
      <c r="I203" s="55">
        <f t="shared" si="37"/>
        <v>-1.1411162031336746</v>
      </c>
      <c r="J203" s="55"/>
      <c r="K203" s="55"/>
      <c r="L203" s="55"/>
      <c r="M203" s="55" t="str">
        <f t="shared" si="27"/>
        <v>2.1+0.00912849460221227j</v>
      </c>
      <c r="N203" s="55" t="str">
        <f t="shared" si="28"/>
        <v>1+9.13284150440379j</v>
      </c>
      <c r="O203" s="55" t="str">
        <f t="shared" si="38"/>
        <v>0.0258666069297216-0.227107126743648j</v>
      </c>
      <c r="P203" s="55">
        <f t="shared" si="39"/>
        <v>-83.502236923705723</v>
      </c>
      <c r="Q203" s="55"/>
      <c r="R203" s="55"/>
      <c r="S203" s="55"/>
      <c r="T203" s="55" t="str">
        <f t="shared" si="29"/>
        <v>7-3.22068438238162j</v>
      </c>
      <c r="U203" s="55">
        <f t="shared" si="30"/>
        <v>17.735875883010806</v>
      </c>
      <c r="V203" s="55">
        <f t="shared" si="31"/>
        <v>-24.707053484678362</v>
      </c>
      <c r="W203" s="55"/>
      <c r="X203" s="55" t="str">
        <f t="shared" si="32"/>
        <v>84999.9999999884-0.0314063683337974j</v>
      </c>
      <c r="Y203" s="55" t="str">
        <f t="shared" si="33"/>
        <v>0.190476190476195+5.69730037801393E-08j</v>
      </c>
      <c r="Z203" s="55">
        <f t="shared" si="40"/>
        <v>-14.40318606811854</v>
      </c>
      <c r="AA203" s="55">
        <f t="shared" si="41"/>
        <v>1.7137641479619635E-5</v>
      </c>
      <c r="AB203" s="55"/>
      <c r="AC203" s="55"/>
      <c r="AD203" s="55"/>
      <c r="AE203" s="55" t="str">
        <f t="shared" si="42"/>
        <v>-1.85257575948701-5.27524867732295j</v>
      </c>
      <c r="AF203" s="55">
        <f t="shared" si="43"/>
        <v>14.949929408358919</v>
      </c>
      <c r="AG203" s="55">
        <f t="shared" si="44"/>
        <v>-109.35038947387626</v>
      </c>
      <c r="AH203" s="55">
        <f t="shared" si="34"/>
        <v>70.649610526123737</v>
      </c>
      <c r="AI203" s="55">
        <f t="shared" si="45"/>
        <v>-14.949929408358919</v>
      </c>
      <c r="AJ203" s="55"/>
      <c r="AK203" s="55"/>
      <c r="AL203" s="39"/>
      <c r="AM203" s="55"/>
    </row>
    <row r="204" spans="2:39" s="29" customFormat="1" hidden="1" x14ac:dyDescent="0.3">
      <c r="B204" s="38">
        <v>93</v>
      </c>
      <c r="C204" s="55">
        <f t="shared" si="23"/>
        <v>7244.3596007499063</v>
      </c>
      <c r="D204" s="55" t="str">
        <f t="shared" si="35"/>
        <v>45517.6538033572j</v>
      </c>
      <c r="E204" s="55">
        <f t="shared" si="24"/>
        <v>0.99982374155139386</v>
      </c>
      <c r="F204" s="55" t="str">
        <f t="shared" si="25"/>
        <v>0.020854263113883j</v>
      </c>
      <c r="G204" s="55" t="str">
        <f t="shared" si="26"/>
        <v>16.6623558068029-0.347542409378106j</v>
      </c>
      <c r="H204" s="55">
        <f t="shared" si="36"/>
        <v>24.436617085623844</v>
      </c>
      <c r="I204" s="55">
        <f t="shared" si="37"/>
        <v>-1.1948986412311069</v>
      </c>
      <c r="J204" s="55"/>
      <c r="K204" s="55"/>
      <c r="L204" s="55"/>
      <c r="M204" s="55" t="str">
        <f t="shared" si="27"/>
        <v>2.1+0.00955870729870501j</v>
      </c>
      <c r="N204" s="55" t="str">
        <f t="shared" si="28"/>
        <v>1+9.56325906408535j</v>
      </c>
      <c r="O204" s="55" t="str">
        <f t="shared" si="38"/>
        <v>0.0237022388738447-0.217111943450707j</v>
      </c>
      <c r="P204" s="55">
        <f t="shared" si="39"/>
        <v>-83.769659310481174</v>
      </c>
      <c r="Q204" s="55"/>
      <c r="R204" s="55"/>
      <c r="S204" s="55"/>
      <c r="T204" s="55" t="str">
        <f t="shared" si="29"/>
        <v>7-3.07572970708948j</v>
      </c>
      <c r="U204" s="55">
        <f t="shared" si="30"/>
        <v>17.668596522048322</v>
      </c>
      <c r="V204" s="55">
        <f t="shared" si="31"/>
        <v>-23.720204377275515</v>
      </c>
      <c r="W204" s="55"/>
      <c r="X204" s="55" t="str">
        <f t="shared" si="32"/>
        <v>84999.9999999873-0.0328865048729206j</v>
      </c>
      <c r="Y204" s="55" t="str">
        <f t="shared" si="33"/>
        <v>0.190476190476195+5.96580587263955E-08j</v>
      </c>
      <c r="Z204" s="55">
        <f t="shared" si="40"/>
        <v>-14.403186068118503</v>
      </c>
      <c r="AA204" s="55">
        <f t="shared" si="41"/>
        <v>1.7945313639570873E-5</v>
      </c>
      <c r="AB204" s="55"/>
      <c r="AC204" s="55"/>
      <c r="AD204" s="55"/>
      <c r="AE204" s="55" t="str">
        <f t="shared" si="42"/>
        <v>-1.69823244493594-5.02161397460388j</v>
      </c>
      <c r="AF204" s="55">
        <f t="shared" si="43"/>
        <v>14.487155983602822</v>
      </c>
      <c r="AG204" s="55">
        <f t="shared" si="44"/>
        <v>-108.68474438367414</v>
      </c>
      <c r="AH204" s="55">
        <f t="shared" si="34"/>
        <v>71.315255616325857</v>
      </c>
      <c r="AI204" s="55">
        <f t="shared" si="45"/>
        <v>-14.487155983602822</v>
      </c>
      <c r="AJ204" s="55"/>
      <c r="AK204" s="55"/>
      <c r="AL204" s="39"/>
      <c r="AM204" s="55"/>
    </row>
    <row r="205" spans="2:39" s="29" customFormat="1" hidden="1" x14ac:dyDescent="0.3">
      <c r="B205" s="38">
        <v>94</v>
      </c>
      <c r="C205" s="55">
        <f t="shared" si="23"/>
        <v>7585.775750291843</v>
      </c>
      <c r="D205" s="55" t="str">
        <f t="shared" si="35"/>
        <v>47662.8347377929j</v>
      </c>
      <c r="E205" s="55">
        <f t="shared" si="24"/>
        <v>0.99980673645421736</v>
      </c>
      <c r="F205" s="55" t="str">
        <f t="shared" si="25"/>
        <v>0.0218370942551117j</v>
      </c>
      <c r="G205" s="55" t="str">
        <f t="shared" si="26"/>
        <v>16.6619398856455-0.363918683971087j</v>
      </c>
      <c r="H205" s="55">
        <f t="shared" si="36"/>
        <v>24.436582542719126</v>
      </c>
      <c r="I205" s="55">
        <f t="shared" si="37"/>
        <v>-1.2512162545454411</v>
      </c>
      <c r="J205" s="55"/>
      <c r="K205" s="55"/>
      <c r="L205" s="55"/>
      <c r="M205" s="55" t="str">
        <f t="shared" si="27"/>
        <v>2.1+0.0100091952949365j</v>
      </c>
      <c r="N205" s="55" t="str">
        <f t="shared" si="28"/>
        <v>1+10.0139615784103j</v>
      </c>
      <c r="O205" s="55" t="str">
        <f t="shared" si="38"/>
        <v>0.0217243696304629-0.207537807499703j</v>
      </c>
      <c r="P205" s="55">
        <f t="shared" si="39"/>
        <v>-84.024230263373028</v>
      </c>
      <c r="Q205" s="55"/>
      <c r="R205" s="55"/>
      <c r="S205" s="55"/>
      <c r="T205" s="55" t="str">
        <f t="shared" si="29"/>
        <v>7-2.93729906687633j</v>
      </c>
      <c r="U205" s="55">
        <f t="shared" si="30"/>
        <v>17.606314811394647</v>
      </c>
      <c r="V205" s="55">
        <f t="shared" si="31"/>
        <v>-22.763610691850225</v>
      </c>
      <c r="W205" s="55"/>
      <c r="X205" s="55" t="str">
        <f t="shared" si="32"/>
        <v>84999.9999999861-0.0344363980980498j</v>
      </c>
      <c r="Y205" s="55" t="str">
        <f t="shared" si="33"/>
        <v>0.190476190476195+6.24696564137057E-08j</v>
      </c>
      <c r="Z205" s="55">
        <f t="shared" si="40"/>
        <v>-14.403186068118464</v>
      </c>
      <c r="AA205" s="55">
        <f t="shared" si="41"/>
        <v>1.8791050215721758E-5</v>
      </c>
      <c r="AB205" s="55"/>
      <c r="AC205" s="55"/>
      <c r="AD205" s="55"/>
      <c r="AE205" s="55" t="str">
        <f t="shared" si="42"/>
        <v>-1.55718850975163-4.78144587103732j</v>
      </c>
      <c r="AF205" s="55">
        <f t="shared" si="43"/>
        <v>14.028983505830396</v>
      </c>
      <c r="AG205" s="55">
        <f t="shared" si="44"/>
        <v>-108.03903841871845</v>
      </c>
      <c r="AH205" s="55">
        <f t="shared" si="34"/>
        <v>71.960961581281552</v>
      </c>
      <c r="AI205" s="55">
        <f t="shared" si="45"/>
        <v>-14.028983505830396</v>
      </c>
      <c r="AJ205" s="55"/>
      <c r="AK205" s="55"/>
      <c r="AL205" s="39"/>
      <c r="AM205" s="55"/>
    </row>
    <row r="206" spans="2:39" s="29" customFormat="1" hidden="1" x14ac:dyDescent="0.3">
      <c r="B206" s="38">
        <v>95</v>
      </c>
      <c r="C206" s="55">
        <f t="shared" si="23"/>
        <v>7943.2823472428199</v>
      </c>
      <c r="D206" s="55" t="str">
        <f t="shared" si="35"/>
        <v>49909.1149349751j</v>
      </c>
      <c r="E206" s="55">
        <f t="shared" si="24"/>
        <v>0.99978809073593999</v>
      </c>
      <c r="F206" s="55" t="str">
        <f t="shared" si="25"/>
        <v>0.0228662448010058j</v>
      </c>
      <c r="G206" s="55" t="str">
        <f t="shared" si="26"/>
        <v>16.6614838336953-0.381066319572615j</v>
      </c>
      <c r="H206" s="55">
        <f t="shared" si="36"/>
        <v>24.436544664606469</v>
      </c>
      <c r="I206" s="55">
        <f t="shared" si="37"/>
        <v>-1.310188594309599</v>
      </c>
      <c r="J206" s="55"/>
      <c r="K206" s="55"/>
      <c r="L206" s="55"/>
      <c r="M206" s="55" t="str">
        <f t="shared" si="27"/>
        <v>2.1+0.0104809141363448j</v>
      </c>
      <c r="N206" s="55" t="str">
        <f t="shared" si="28"/>
        <v>1+10.4859050478383j</v>
      </c>
      <c r="O206" s="55" t="str">
        <f t="shared" si="38"/>
        <v>0.0199172431272481-0.198369406110688j</v>
      </c>
      <c r="P206" s="55">
        <f t="shared" si="39"/>
        <v>-84.266443351537546</v>
      </c>
      <c r="Q206" s="55"/>
      <c r="R206" s="55"/>
      <c r="S206" s="55"/>
      <c r="T206" s="55" t="str">
        <f t="shared" si="29"/>
        <v>7-2.80509883179457j</v>
      </c>
      <c r="U206" s="55">
        <f t="shared" si="30"/>
        <v>17.548723799654255</v>
      </c>
      <c r="V206" s="55">
        <f t="shared" si="31"/>
        <v>-21.837378469600552</v>
      </c>
      <c r="W206" s="55"/>
      <c r="X206" s="55" t="str">
        <f t="shared" si="32"/>
        <v>84999.9999999847-0.036059335540513j</v>
      </c>
      <c r="Y206" s="55" t="str">
        <f t="shared" si="33"/>
        <v>0.190476190476195+6.54137606177216E-08j</v>
      </c>
      <c r="Z206" s="55">
        <f t="shared" si="40"/>
        <v>-14.403186068118416</v>
      </c>
      <c r="AA206" s="55">
        <f t="shared" si="41"/>
        <v>1.9676645128740016E-5</v>
      </c>
      <c r="AB206" s="55"/>
      <c r="AC206" s="55"/>
      <c r="AD206" s="55"/>
      <c r="AE206" s="55" t="str">
        <f t="shared" si="42"/>
        <v>-1.42832037170482-4.55387872206688j</v>
      </c>
      <c r="AF206" s="55">
        <f t="shared" si="43"/>
        <v>13.575138821597122</v>
      </c>
      <c r="AG206" s="55">
        <f t="shared" si="44"/>
        <v>-107.41399073880254</v>
      </c>
      <c r="AH206" s="55">
        <f t="shared" si="34"/>
        <v>72.586009261197461</v>
      </c>
      <c r="AI206" s="55">
        <f t="shared" si="45"/>
        <v>-13.575138821597122</v>
      </c>
      <c r="AJ206" s="55"/>
      <c r="AK206" s="55"/>
      <c r="AL206" s="39"/>
      <c r="AM206" s="55"/>
    </row>
    <row r="207" spans="2:39" s="29" customFormat="1" hidden="1" x14ac:dyDescent="0.3">
      <c r="B207" s="38">
        <v>96</v>
      </c>
      <c r="C207" s="55">
        <f t="shared" si="23"/>
        <v>8317.6377110267131</v>
      </c>
      <c r="D207" s="55" t="str">
        <f t="shared" si="35"/>
        <v>52261.2590563659j</v>
      </c>
      <c r="E207" s="55">
        <f t="shared" si="24"/>
        <v>0.99976764611239743</v>
      </c>
      <c r="F207" s="55" t="str">
        <f t="shared" si="25"/>
        <v>0.0239438977178536j</v>
      </c>
      <c r="G207" s="55" t="str">
        <f t="shared" si="26"/>
        <v>16.660983778505-0.399021605692661j</v>
      </c>
      <c r="H207" s="55">
        <f t="shared" si="36"/>
        <v>24.436503128991049</v>
      </c>
      <c r="I207" s="55">
        <f t="shared" si="37"/>
        <v>-1.3719408567036857</v>
      </c>
      <c r="J207" s="55"/>
      <c r="K207" s="55"/>
      <c r="L207" s="55"/>
      <c r="M207" s="55" t="str">
        <f t="shared" si="27"/>
        <v>2.1+0.0109748644018368j</v>
      </c>
      <c r="N207" s="55" t="str">
        <f t="shared" si="28"/>
        <v>1+10.9800905277425j</v>
      </c>
      <c r="O207" s="55" t="str">
        <f t="shared" si="38"/>
        <v>0.0182663819067867-0.189591662548999j</v>
      </c>
      <c r="P207" s="55">
        <f t="shared" si="39"/>
        <v>-84.496771810342736</v>
      </c>
      <c r="Q207" s="55"/>
      <c r="R207" s="55"/>
      <c r="S207" s="55"/>
      <c r="T207" s="55" t="str">
        <f t="shared" si="29"/>
        <v>7-2.67884858742122j</v>
      </c>
      <c r="U207" s="55">
        <f t="shared" si="30"/>
        <v>17.495525883394663</v>
      </c>
      <c r="V207" s="55">
        <f t="shared" si="31"/>
        <v>-20.941481406266494</v>
      </c>
      <c r="W207" s="55"/>
      <c r="X207" s="55" t="str">
        <f t="shared" si="32"/>
        <v>84999.9999999832-0.0377587596682169j</v>
      </c>
      <c r="Y207" s="55" t="str">
        <f t="shared" si="33"/>
        <v>0.190476190476197+6.84966161781846E-08j</v>
      </c>
      <c r="Z207" s="55">
        <f t="shared" si="40"/>
        <v>-14.403186068118279</v>
      </c>
      <c r="AA207" s="55">
        <f t="shared" si="41"/>
        <v>2.0603976844170239E-5</v>
      </c>
      <c r="AB207" s="55"/>
      <c r="AC207" s="55"/>
      <c r="AD207" s="55"/>
      <c r="AE207" s="55" t="str">
        <f t="shared" si="42"/>
        <v>-1.31059562755954-4.33811815023194j</v>
      </c>
      <c r="AF207" s="55">
        <f t="shared" si="43"/>
        <v>13.125355224887958</v>
      </c>
      <c r="AG207" s="55">
        <f t="shared" si="44"/>
        <v>-106.81017346933608</v>
      </c>
      <c r="AH207" s="55">
        <f t="shared" si="34"/>
        <v>73.189826530663922</v>
      </c>
      <c r="AI207" s="55">
        <f t="shared" si="45"/>
        <v>-13.125355224887958</v>
      </c>
      <c r="AJ207" s="55"/>
      <c r="AK207" s="55"/>
      <c r="AL207" s="39"/>
      <c r="AM207" s="55"/>
    </row>
    <row r="208" spans="2:39" s="29" customFormat="1" hidden="1" x14ac:dyDescent="0.3">
      <c r="B208" s="38">
        <v>97</v>
      </c>
      <c r="C208" s="55">
        <f t="shared" si="23"/>
        <v>8709.635899560808</v>
      </c>
      <c r="D208" s="55" t="str">
        <f t="shared" si="35"/>
        <v>54724.2563150043j</v>
      </c>
      <c r="E208" s="55">
        <f t="shared" si="24"/>
        <v>0.99974522902845475</v>
      </c>
      <c r="F208" s="55" t="str">
        <f t="shared" si="25"/>
        <v>0.0250723388519753j</v>
      </c>
      <c r="G208" s="55" t="str">
        <f t="shared" si="26"/>
        <v>16.6604354738795-0.417822532675159j</v>
      </c>
      <c r="H208" s="55">
        <f t="shared" si="36"/>
        <v>24.436457582378587</v>
      </c>
      <c r="I208" s="55">
        <f t="shared" si="37"/>
        <v>-1.4366041504711313</v>
      </c>
      <c r="J208" s="55"/>
      <c r="K208" s="55"/>
      <c r="L208" s="55"/>
      <c r="M208" s="55" t="str">
        <f t="shared" si="27"/>
        <v>2.1+0.0114920938261509j</v>
      </c>
      <c r="N208" s="55" t="str">
        <f t="shared" si="28"/>
        <v>1+11.4975662517824j</v>
      </c>
      <c r="O208" s="55" t="str">
        <f t="shared" si="38"/>
        <v>0.0167584922156698-0.181189780703493j</v>
      </c>
      <c r="P208" s="55">
        <f t="shared" si="39"/>
        <v>-84.715668809264486</v>
      </c>
      <c r="Q208" s="55"/>
      <c r="R208" s="55"/>
      <c r="S208" s="55"/>
      <c r="T208" s="55" t="str">
        <f t="shared" si="29"/>
        <v>7-2.55828054006126j</v>
      </c>
      <c r="U208" s="55">
        <f t="shared" si="30"/>
        <v>17.446434020412148</v>
      </c>
      <c r="V208" s="55">
        <f t="shared" si="31"/>
        <v>-20.075773409209361</v>
      </c>
      <c r="W208" s="55"/>
      <c r="X208" s="55" t="str">
        <f t="shared" si="32"/>
        <v>84999.9999999816-0.0395382751875821j</v>
      </c>
      <c r="Y208" s="55" t="str">
        <f t="shared" si="33"/>
        <v>0.190476190476196+7.17247622450613E-08j</v>
      </c>
      <c r="Z208" s="55">
        <f t="shared" si="40"/>
        <v>-14.403186068118268</v>
      </c>
      <c r="AA208" s="55">
        <f t="shared" si="41"/>
        <v>2.1575012356910094E-5</v>
      </c>
      <c r="AB208" s="55"/>
      <c r="AC208" s="55"/>
      <c r="AD208" s="55"/>
      <c r="AE208" s="55" t="str">
        <f t="shared" si="42"/>
        <v>-1.20306628486764-4.13343390075894j</v>
      </c>
      <c r="AF208" s="55">
        <f t="shared" si="43"/>
        <v>12.679373902837705</v>
      </c>
      <c r="AG208" s="55">
        <f t="shared" si="44"/>
        <v>-106.22802479393259</v>
      </c>
      <c r="AH208" s="55">
        <f t="shared" si="34"/>
        <v>73.77197520606741</v>
      </c>
      <c r="AI208" s="55">
        <f t="shared" si="45"/>
        <v>-12.679373902837705</v>
      </c>
      <c r="AJ208" s="55"/>
      <c r="AK208" s="55"/>
      <c r="AL208" s="39"/>
      <c r="AM208" s="55"/>
    </row>
    <row r="209" spans="2:39" s="29" customFormat="1" hidden="1" x14ac:dyDescent="0.3">
      <c r="B209" s="38">
        <v>98</v>
      </c>
      <c r="C209" s="55">
        <f t="shared" si="23"/>
        <v>9120.1083935590977</v>
      </c>
      <c r="D209" s="55" t="str">
        <f t="shared" si="35"/>
        <v>57303.3310582957j</v>
      </c>
      <c r="E209" s="55">
        <f t="shared" si="24"/>
        <v>0.99972064918469039</v>
      </c>
      <c r="F209" s="55" t="str">
        <f t="shared" si="25"/>
        <v>0.026253961778309j</v>
      </c>
      <c r="G209" s="55" t="str">
        <f t="shared" si="26"/>
        <v>16.6598342637886-0.437508870454136j</v>
      </c>
      <c r="H209" s="55">
        <f t="shared" si="36"/>
        <v>24.436407637043935</v>
      </c>
      <c r="I209" s="55">
        <f t="shared" si="37"/>
        <v>-1.5043157773801914</v>
      </c>
      <c r="J209" s="55"/>
      <c r="K209" s="55"/>
      <c r="L209" s="55"/>
      <c r="M209" s="55" t="str">
        <f t="shared" si="27"/>
        <v>2.1+0.0120336995222421j</v>
      </c>
      <c r="N209" s="55" t="str">
        <f t="shared" si="28"/>
        <v>1+12.0394298553479j</v>
      </c>
      <c r="O209" s="55" t="str">
        <f t="shared" si="38"/>
        <v>0.0153813746113398-0.173149281189813j</v>
      </c>
      <c r="P209" s="55">
        <f t="shared" si="39"/>
        <v>-84.923567767661481</v>
      </c>
      <c r="Q209" s="55"/>
      <c r="R209" s="55"/>
      <c r="S209" s="55"/>
      <c r="T209" s="55" t="str">
        <f t="shared" si="29"/>
        <v>7-2.44313894872142j</v>
      </c>
      <c r="U209" s="55">
        <f t="shared" si="30"/>
        <v>17.401172668589449</v>
      </c>
      <c r="V209" s="55">
        <f t="shared" si="31"/>
        <v>-19.240001121128302</v>
      </c>
      <c r="W209" s="55"/>
      <c r="X209" s="55" t="str">
        <f t="shared" si="32"/>
        <v>84999.9999999798-0.0414016566896088j</v>
      </c>
      <c r="Y209" s="55" t="str">
        <f t="shared" si="33"/>
        <v>0.190476190476197+7.51050461489671E-08j</v>
      </c>
      <c r="Z209" s="55">
        <f t="shared" si="40"/>
        <v>-14.403186068118165</v>
      </c>
      <c r="AA209" s="55">
        <f t="shared" si="41"/>
        <v>2.2591811363471287E-5</v>
      </c>
      <c r="AB209" s="55"/>
      <c r="AC209" s="55"/>
      <c r="AD209" s="55"/>
      <c r="AE209" s="55" t="str">
        <f t="shared" si="42"/>
        <v>-1.10486238723788-3.93915347997128j</v>
      </c>
      <c r="AF209" s="55">
        <f t="shared" si="43"/>
        <v>12.236945089279619</v>
      </c>
      <c r="AG209" s="55">
        <f t="shared" si="44"/>
        <v>-105.66786207435854</v>
      </c>
      <c r="AH209" s="55">
        <f t="shared" si="34"/>
        <v>74.332137925641462</v>
      </c>
      <c r="AI209" s="55">
        <f t="shared" si="45"/>
        <v>-12.236945089279619</v>
      </c>
      <c r="AJ209" s="55"/>
      <c r="AK209" s="55"/>
      <c r="AL209" s="39"/>
      <c r="AM209" s="55"/>
    </row>
    <row r="210" spans="2:39" s="29" customFormat="1" hidden="1" x14ac:dyDescent="0.3">
      <c r="B210" s="38">
        <v>99</v>
      </c>
      <c r="C210" s="55">
        <f t="shared" si="23"/>
        <v>9549.9258602143655</v>
      </c>
      <c r="D210" s="55" t="str">
        <f t="shared" si="35"/>
        <v>60003.9538495533j</v>
      </c>
      <c r="E210" s="55">
        <f t="shared" si="24"/>
        <v>0.99969369792193818</v>
      </c>
      <c r="F210" s="55" t="str">
        <f t="shared" si="25"/>
        <v>0.0274912728775046j</v>
      </c>
      <c r="G210" s="55" t="str">
        <f t="shared" si="26"/>
        <v>16.6591750427927-0.458122250812959j</v>
      </c>
      <c r="H210" s="55">
        <f t="shared" si="36"/>
        <v>24.436352867702919</v>
      </c>
      <c r="I210" s="55">
        <f t="shared" si="37"/>
        <v>-1.575219526170522</v>
      </c>
      <c r="J210" s="55"/>
      <c r="K210" s="55"/>
      <c r="L210" s="55"/>
      <c r="M210" s="55" t="str">
        <f t="shared" si="27"/>
        <v>2.1+0.0126008303084062j</v>
      </c>
      <c r="N210" s="55" t="str">
        <f t="shared" si="28"/>
        <v>1+12.6068307037911j</v>
      </c>
      <c r="O210" s="55" t="str">
        <f t="shared" si="38"/>
        <v>0.014123840048074-0.165456030065087j</v>
      </c>
      <c r="P210" s="55">
        <f t="shared" si="39"/>
        <v>-85.120882708343458</v>
      </c>
      <c r="Q210" s="55"/>
      <c r="R210" s="55"/>
      <c r="S210" s="55"/>
      <c r="T210" s="55" t="str">
        <f t="shared" si="29"/>
        <v>7-2.33317958264916j</v>
      </c>
      <c r="U210" s="55">
        <f t="shared" si="30"/>
        <v>17.359478473337248</v>
      </c>
      <c r="V210" s="55">
        <f t="shared" si="31"/>
        <v>-18.433816195634588</v>
      </c>
      <c r="W210" s="55"/>
      <c r="X210" s="55" t="str">
        <f t="shared" si="32"/>
        <v>84999.9999999779-0.043352856656291j</v>
      </c>
      <c r="Y210" s="55" t="str">
        <f t="shared" si="33"/>
        <v>0.190476190476198+7.8644637925264E-08j</v>
      </c>
      <c r="Z210" s="55">
        <f t="shared" si="40"/>
        <v>-14.403186068118053</v>
      </c>
      <c r="AA210" s="55">
        <f t="shared" si="41"/>
        <v>2.3656530630871347E-5</v>
      </c>
      <c r="AB210" s="55"/>
      <c r="AC210" s="55"/>
      <c r="AD210" s="55"/>
      <c r="AE210" s="55" t="str">
        <f t="shared" si="42"/>
        <v>-1.01518603032456-3.75465649100974j</v>
      </c>
      <c r="AF210" s="55">
        <f t="shared" si="43"/>
        <v>11.797828950139646</v>
      </c>
      <c r="AG210" s="55">
        <f t="shared" si="44"/>
        <v>-105.12989477361791</v>
      </c>
      <c r="AH210" s="55">
        <f t="shared" si="34"/>
        <v>74.870105226382094</v>
      </c>
      <c r="AI210" s="55">
        <f t="shared" si="45"/>
        <v>-11.797828950139646</v>
      </c>
      <c r="AJ210" s="55"/>
      <c r="AK210" s="55"/>
      <c r="AL210" s="39"/>
      <c r="AM210" s="55"/>
    </row>
    <row r="211" spans="2:39" s="29" customFormat="1" hidden="1" x14ac:dyDescent="0.3">
      <c r="B211" s="38">
        <v>100</v>
      </c>
      <c r="C211" s="55">
        <f t="shared" si="23"/>
        <v>10000</v>
      </c>
      <c r="D211" s="55" t="str">
        <f t="shared" si="35"/>
        <v>62831.8530717959j</v>
      </c>
      <c r="E211" s="55">
        <f t="shared" si="24"/>
        <v>0.99966414644997192</v>
      </c>
      <c r="F211" s="55" t="str">
        <f t="shared" si="25"/>
        <v>0.0287868966522924j</v>
      </c>
      <c r="G211" s="55" t="str">
        <f t="shared" si="26"/>
        <v>16.6584522126436-0.479706253280658j</v>
      </c>
      <c r="H211" s="55">
        <f t="shared" si="36"/>
        <v>24.436292807858102</v>
      </c>
      <c r="I211" s="55">
        <f t="shared" si="37"/>
        <v>-1.6494659806596976</v>
      </c>
      <c r="J211" s="55"/>
      <c r="K211" s="55"/>
      <c r="L211" s="55"/>
      <c r="M211" s="55" t="str">
        <f t="shared" si="27"/>
        <v>2.1+0.0131946891450771j</v>
      </c>
      <c r="N211" s="55" t="str">
        <f t="shared" si="28"/>
        <v>1+13.2009723303843j</v>
      </c>
      <c r="O211" s="55" t="str">
        <f t="shared" si="38"/>
        <v>0.0129756313386709-0.158096261125984j</v>
      </c>
      <c r="P211" s="55">
        <f t="shared" si="39"/>
        <v>-85.30800864013608</v>
      </c>
      <c r="Q211" s="55"/>
      <c r="R211" s="55"/>
      <c r="S211" s="55"/>
      <c r="T211" s="55" t="str">
        <f t="shared" si="29"/>
        <v>7-2.22816920328653j</v>
      </c>
      <c r="U211" s="55">
        <f t="shared" si="30"/>
        <v>17.321100728801422</v>
      </c>
      <c r="V211" s="55">
        <f t="shared" si="31"/>
        <v>-17.656787151412825</v>
      </c>
      <c r="W211" s="55"/>
      <c r="X211" s="55" t="str">
        <f t="shared" si="32"/>
        <v>84999.9999999757-0.0453960138443596j</v>
      </c>
      <c r="Y211" s="55" t="str">
        <f t="shared" si="33"/>
        <v>0.190476190476198+8.235104552267E-08j</v>
      </c>
      <c r="Z211" s="55">
        <f t="shared" si="40"/>
        <v>-14.403186068117982</v>
      </c>
      <c r="AA211" s="55">
        <f t="shared" si="41"/>
        <v>2.4771428571425683E-5</v>
      </c>
      <c r="AB211" s="55"/>
      <c r="AC211" s="55"/>
      <c r="AD211" s="55"/>
      <c r="AE211" s="55" t="str">
        <f t="shared" si="42"/>
        <v>-0.93330576116023-3.57936958988543j</v>
      </c>
      <c r="AF211" s="55">
        <f t="shared" si="43"/>
        <v>11.361796226874265</v>
      </c>
      <c r="AG211" s="55">
        <f t="shared" si="44"/>
        <v>-104.61423700078002</v>
      </c>
      <c r="AH211" s="55">
        <f t="shared" si="34"/>
        <v>75.385762999219963</v>
      </c>
      <c r="AI211" s="55">
        <f t="shared" si="45"/>
        <v>-11.361796226874265</v>
      </c>
      <c r="AJ211" s="55"/>
      <c r="AK211" s="55"/>
      <c r="AL211" s="39"/>
      <c r="AM211" s="55"/>
    </row>
    <row r="212" spans="2:39" s="29" customFormat="1" hidden="1" x14ac:dyDescent="0.3">
      <c r="B212" s="38">
        <v>101</v>
      </c>
      <c r="C212" s="55">
        <f t="shared" si="23"/>
        <v>10471.285480508997</v>
      </c>
      <c r="D212" s="55" t="str">
        <f t="shared" si="35"/>
        <v>65793.0270784171j</v>
      </c>
      <c r="E212" s="55">
        <f t="shared" si="24"/>
        <v>0.99963174390529685</v>
      </c>
      <c r="F212" s="55" t="str">
        <f t="shared" si="25"/>
        <v>0.0301435812944063j</v>
      </c>
      <c r="G212" s="55" t="str">
        <f t="shared" si="26"/>
        <v>16.6576596346899-0.502306494800944j</v>
      </c>
      <c r="H212" s="55">
        <f t="shared" si="36"/>
        <v>24.43622694578562</v>
      </c>
      <c r="I212" s="55">
        <f t="shared" si="37"/>
        <v>-1.7272128427221634</v>
      </c>
      <c r="J212" s="55"/>
      <c r="K212" s="55"/>
      <c r="L212" s="55"/>
      <c r="M212" s="55" t="str">
        <f t="shared" si="27"/>
        <v>2.1+0.0138165356864676j</v>
      </c>
      <c r="N212" s="55" t="str">
        <f t="shared" si="28"/>
        <v>1+13.8231149891754j</v>
      </c>
      <c r="O212" s="55" t="str">
        <f t="shared" si="38"/>
        <v>0.0119273498391542-0.151056592656284j</v>
      </c>
      <c r="P212" s="55">
        <f t="shared" si="39"/>
        <v>-85.485321961793417</v>
      </c>
      <c r="Q212" s="55"/>
      <c r="R212" s="55"/>
      <c r="S212" s="55"/>
      <c r="T212" s="55" t="str">
        <f t="shared" si="29"/>
        <v>7-2.12788506953994j</v>
      </c>
      <c r="U212" s="55">
        <f t="shared" si="30"/>
        <v>17.285801639012696</v>
      </c>
      <c r="V212" s="55">
        <f t="shared" si="31"/>
        <v>-16.908410670725697</v>
      </c>
      <c r="W212" s="55"/>
      <c r="X212" s="55" t="str">
        <f t="shared" si="32"/>
        <v>84999.9999999734-0.0475354620641415j</v>
      </c>
      <c r="Y212" s="55" t="str">
        <f t="shared" si="33"/>
        <v>0.1904761904762+8.6232130728628E-08j</v>
      </c>
      <c r="Z212" s="55">
        <f t="shared" si="40"/>
        <v>-14.40318606811781</v>
      </c>
      <c r="AA212" s="55">
        <f t="shared" si="41"/>
        <v>2.5938870033143421E-5</v>
      </c>
      <c r="AB212" s="55"/>
      <c r="AC212" s="55"/>
      <c r="AD212" s="55"/>
      <c r="AE212" s="55" t="str">
        <f t="shared" si="42"/>
        <v>-0.858551349943698-3.41276199277107j</v>
      </c>
      <c r="AF212" s="55">
        <f t="shared" si="43"/>
        <v>10.928628665111944</v>
      </c>
      <c r="AG212" s="55">
        <f t="shared" si="44"/>
        <v>-104.12091953637122</v>
      </c>
      <c r="AH212" s="55">
        <f t="shared" si="34"/>
        <v>75.879080463628782</v>
      </c>
      <c r="AI212" s="55">
        <f t="shared" si="45"/>
        <v>-10.928628665111944</v>
      </c>
      <c r="AJ212" s="55"/>
      <c r="AK212" s="55"/>
      <c r="AL212" s="39"/>
      <c r="AM212" s="55"/>
    </row>
    <row r="213" spans="2:39" s="29" customFormat="1" hidden="1" x14ac:dyDescent="0.3">
      <c r="B213" s="38">
        <v>102</v>
      </c>
      <c r="C213" s="55">
        <f t="shared" si="23"/>
        <v>10964.781961431861</v>
      </c>
      <c r="D213" s="55" t="str">
        <f t="shared" si="35"/>
        <v>68893.7569164964j</v>
      </c>
      <c r="E213" s="55">
        <f t="shared" si="24"/>
        <v>0.99959621522156117</v>
      </c>
      <c r="F213" s="55" t="str">
        <f t="shared" si="25"/>
        <v>0.0315642045138659j</v>
      </c>
      <c r="G213" s="55" t="str">
        <f t="shared" si="26"/>
        <v>16.6567905776807-0.525970723310526j</v>
      </c>
      <c r="H213" s="55">
        <f t="shared" si="36"/>
        <v>24.436154720127426</v>
      </c>
      <c r="I213" s="55">
        <f t="shared" si="37"/>
        <v>-1.8086252708931772</v>
      </c>
      <c r="J213" s="55"/>
      <c r="K213" s="55"/>
      <c r="L213" s="55"/>
      <c r="M213" s="55" t="str">
        <f t="shared" si="27"/>
        <v>2.1+0.0144676889524642j</v>
      </c>
      <c r="N213" s="55" t="str">
        <f t="shared" si="28"/>
        <v>1+14.4745783281559j</v>
      </c>
      <c r="O213" s="55" t="str">
        <f t="shared" si="38"/>
        <v>0.0109703871674638-0.144324039393187j</v>
      </c>
      <c r="P213" s="55">
        <f t="shared" si="39"/>
        <v>-85.653180880629847</v>
      </c>
      <c r="Q213" s="55"/>
      <c r="R213" s="55"/>
      <c r="S213" s="55"/>
      <c r="T213" s="55" t="str">
        <f t="shared" si="29"/>
        <v>7-2.03211446531633j</v>
      </c>
      <c r="U213" s="55">
        <f t="shared" si="30"/>
        <v>17.253356405168606</v>
      </c>
      <c r="V213" s="55">
        <f t="shared" si="31"/>
        <v>-16.188122243588001</v>
      </c>
      <c r="W213" s="55"/>
      <c r="X213" s="55" t="str">
        <f t="shared" si="32"/>
        <v>84999.9999999709-0.0497757393721516j</v>
      </c>
      <c r="Y213" s="55" t="str">
        <f t="shared" si="33"/>
        <v>0.1904761904762+9.02961258452026E-08j</v>
      </c>
      <c r="Z213" s="55">
        <f t="shared" si="40"/>
        <v>-14.403186068117726</v>
      </c>
      <c r="AA213" s="55">
        <f t="shared" si="41"/>
        <v>2.7161331315885981E-5</v>
      </c>
      <c r="AB213" s="55"/>
      <c r="AC213" s="55"/>
      <c r="AD213" s="55"/>
      <c r="AE213" s="55" t="str">
        <f t="shared" si="42"/>
        <v>-0.790308920803084-3.25434147268071j</v>
      </c>
      <c r="AF213" s="55">
        <f t="shared" si="43"/>
        <v>10.498119255638938</v>
      </c>
      <c r="AG213" s="55">
        <f t="shared" si="44"/>
        <v>-103.6499012337797</v>
      </c>
      <c r="AH213" s="55">
        <f t="shared" si="34"/>
        <v>76.350098766220299</v>
      </c>
      <c r="AI213" s="55">
        <f t="shared" si="45"/>
        <v>-10.498119255638938</v>
      </c>
      <c r="AJ213" s="55"/>
      <c r="AK213" s="55"/>
      <c r="AL213" s="39"/>
      <c r="AM213" s="55"/>
    </row>
    <row r="214" spans="2:39" s="29" customFormat="1" hidden="1" x14ac:dyDescent="0.3">
      <c r="B214" s="38">
        <v>103</v>
      </c>
      <c r="C214" s="55">
        <f t="shared" si="23"/>
        <v>11481.536214968835</v>
      </c>
      <c r="D214" s="55" t="str">
        <f t="shared" si="35"/>
        <v>72140.6196497425j</v>
      </c>
      <c r="E214" s="55">
        <f t="shared" si="24"/>
        <v>0.9995572587945073</v>
      </c>
      <c r="F214" s="55" t="str">
        <f t="shared" si="25"/>
        <v>0.033051779642986j</v>
      </c>
      <c r="G214" s="55" t="str">
        <f t="shared" si="26"/>
        <v>16.6558376605218-0.550748915363625j</v>
      </c>
      <c r="H214" s="55">
        <f t="shared" si="36"/>
        <v>24.436075515049382</v>
      </c>
      <c r="I214" s="55">
        <f t="shared" si="37"/>
        <v>-1.8938762353934837</v>
      </c>
      <c r="J214" s="55"/>
      <c r="K214" s="55"/>
      <c r="L214" s="55"/>
      <c r="M214" s="55" t="str">
        <f t="shared" si="27"/>
        <v>2.1+0.0151495301264459j</v>
      </c>
      <c r="N214" s="55" t="str">
        <f t="shared" si="28"/>
        <v>1+15.1567441884109j</v>
      </c>
      <c r="O214" s="55" t="str">
        <f t="shared" si="38"/>
        <v>0.0100968617413704-0.137886020393259j</v>
      </c>
      <c r="P214" s="55">
        <f t="shared" si="39"/>
        <v>-85.811925840147964</v>
      </c>
      <c r="Q214" s="55"/>
      <c r="R214" s="55"/>
      <c r="S214" s="55"/>
      <c r="T214" s="55" t="str">
        <f t="shared" si="29"/>
        <v>7-1.94065424832402j</v>
      </c>
      <c r="U214" s="55">
        <f t="shared" si="30"/>
        <v>17.223553164480688</v>
      </c>
      <c r="V214" s="55">
        <f t="shared" si="31"/>
        <v>-15.49530609045391</v>
      </c>
      <c r="W214" s="55"/>
      <c r="X214" s="55" t="str">
        <f t="shared" si="32"/>
        <v>84999.999999968-0.0521215976969193j</v>
      </c>
      <c r="Y214" s="55" t="str">
        <f t="shared" si="33"/>
        <v>0.190476190476202+9.45516511509083E-08j</v>
      </c>
      <c r="Z214" s="55">
        <f t="shared" si="40"/>
        <v>-14.40318606811754</v>
      </c>
      <c r="AA214" s="55">
        <f t="shared" si="41"/>
        <v>2.8441405423932613E-5</v>
      </c>
      <c r="AB214" s="55"/>
      <c r="AC214" s="55"/>
      <c r="AD214" s="55"/>
      <c r="AE214" s="55" t="str">
        <f t="shared" si="42"/>
        <v>-0.728016426219019-3.10365079030091j</v>
      </c>
      <c r="AF214" s="55">
        <f t="shared" si="43"/>
        <v>10.070072314072714</v>
      </c>
      <c r="AG214" s="55">
        <f t="shared" si="44"/>
        <v>-103.20107972458993</v>
      </c>
      <c r="AH214" s="55">
        <f t="shared" si="34"/>
        <v>76.798920275410069</v>
      </c>
      <c r="AI214" s="55">
        <f t="shared" si="45"/>
        <v>-10.070072314072714</v>
      </c>
      <c r="AJ214" s="55"/>
      <c r="AK214" s="55"/>
      <c r="AL214" s="39"/>
      <c r="AM214" s="55"/>
    </row>
    <row r="215" spans="2:39" s="29" customFormat="1" hidden="1" x14ac:dyDescent="0.3">
      <c r="B215" s="38">
        <v>104</v>
      </c>
      <c r="C215" s="55">
        <f t="shared" si="23"/>
        <v>12022.644346174135</v>
      </c>
      <c r="D215" s="55" t="str">
        <f t="shared" si="35"/>
        <v>75540.502309327j</v>
      </c>
      <c r="E215" s="55">
        <f t="shared" si="24"/>
        <v>0.99951454392164318</v>
      </c>
      <c r="F215" s="55" t="str">
        <f t="shared" si="25"/>
        <v>0.0346094620280582j</v>
      </c>
      <c r="G215" s="55" t="str">
        <f t="shared" si="26"/>
        <v>16.6547927894945-0.576693377938856j</v>
      </c>
      <c r="H215" s="55">
        <f t="shared" si="36"/>
        <v>24.435988654921236</v>
      </c>
      <c r="I215" s="55">
        <f t="shared" si="37"/>
        <v>-1.983146890416551</v>
      </c>
      <c r="J215" s="55"/>
      <c r="K215" s="55"/>
      <c r="L215" s="55"/>
      <c r="M215" s="55" t="str">
        <f t="shared" si="27"/>
        <v>2.1+0.0158635054849587j</v>
      </c>
      <c r="N215" s="55" t="str">
        <f t="shared" si="28"/>
        <v>1+15.8710595351896j</v>
      </c>
      <c r="O215" s="55" t="str">
        <f t="shared" si="38"/>
        <v>0.00929955990377446-0.131730363398908j</v>
      </c>
      <c r="P215" s="55">
        <f t="shared" si="39"/>
        <v>-85.961879951735753</v>
      </c>
      <c r="Q215" s="55"/>
      <c r="R215" s="55"/>
      <c r="S215" s="55"/>
      <c r="T215" s="55" t="str">
        <f t="shared" si="29"/>
        <v>7-1.85331041918044j</v>
      </c>
      <c r="U215" s="55">
        <f t="shared" si="30"/>
        <v>17.196192804687527</v>
      </c>
      <c r="V215" s="55">
        <f t="shared" si="31"/>
        <v>-14.829304323442491</v>
      </c>
      <c r="W215" s="55"/>
      <c r="X215" s="55" t="str">
        <f t="shared" si="32"/>
        <v>84999.9999999649-0.0545780129184663j</v>
      </c>
      <c r="Y215" s="55" t="str">
        <f t="shared" si="33"/>
        <v>0.190476190476202+9.90077331854656E-08j</v>
      </c>
      <c r="Z215" s="55">
        <f t="shared" si="40"/>
        <v>-14.403186068117437</v>
      </c>
      <c r="AA215" s="55">
        <f t="shared" si="41"/>
        <v>2.9781807566089252E-5</v>
      </c>
      <c r="AB215" s="55"/>
      <c r="AC215" s="55"/>
      <c r="AD215" s="55"/>
      <c r="AE215" s="55" t="str">
        <f t="shared" si="42"/>
        <v>-0.671159448574226-2.9602645097412j</v>
      </c>
      <c r="AF215" s="55">
        <f t="shared" si="43"/>
        <v>9.6443034241835814</v>
      </c>
      <c r="AG215" s="55">
        <f t="shared" si="44"/>
        <v>-102.77430138378723</v>
      </c>
      <c r="AH215" s="55">
        <f t="shared" si="34"/>
        <v>77.225698616212767</v>
      </c>
      <c r="AI215" s="55">
        <f t="shared" si="45"/>
        <v>-9.6443034241835814</v>
      </c>
      <c r="AJ215" s="55"/>
      <c r="AK215" s="55"/>
      <c r="AL215" s="39"/>
      <c r="AM215" s="55"/>
    </row>
    <row r="216" spans="2:39" s="29" customFormat="1" hidden="1" x14ac:dyDescent="0.3">
      <c r="B216" s="38">
        <v>105</v>
      </c>
      <c r="C216" s="55">
        <f t="shared" si="23"/>
        <v>12589.254117941677</v>
      </c>
      <c r="D216" s="55" t="str">
        <f t="shared" si="35"/>
        <v>79100.6165022012j</v>
      </c>
      <c r="E216" s="55">
        <f t="shared" si="24"/>
        <v>0.99946770799489648</v>
      </c>
      <c r="F216" s="55" t="str">
        <f t="shared" si="25"/>
        <v>0.0362405557222634j</v>
      </c>
      <c r="G216" s="55" t="str">
        <f t="shared" si="26"/>
        <v>16.653647089401-0.603858854562842j</v>
      </c>
      <c r="H216" s="55">
        <f t="shared" si="36"/>
        <v>24.435893398470675</v>
      </c>
      <c r="I216" s="55">
        <f t="shared" si="37"/>
        <v>-2.0766269645695932</v>
      </c>
      <c r="J216" s="55"/>
      <c r="K216" s="55"/>
      <c r="L216" s="55"/>
      <c r="M216" s="55" t="str">
        <f t="shared" si="27"/>
        <v>2.1+0.0166111294654623j</v>
      </c>
      <c r="N216" s="55" t="str">
        <f t="shared" si="28"/>
        <v>1+16.6190395271125j</v>
      </c>
      <c r="O216" s="55" t="str">
        <f t="shared" si="38"/>
        <v>0.00857188139345747-0.125845306234128j</v>
      </c>
      <c r="P216" s="55">
        <f t="shared" si="39"/>
        <v>-86.103349426210798</v>
      </c>
      <c r="Q216" s="55"/>
      <c r="R216" s="55"/>
      <c r="S216" s="55"/>
      <c r="T216" s="55" t="str">
        <f t="shared" si="29"/>
        <v>7-1.76989770991361j</v>
      </c>
      <c r="U216" s="55">
        <f t="shared" si="30"/>
        <v>17.171088676602189</v>
      </c>
      <c r="V216" s="55">
        <f t="shared" si="31"/>
        <v>-14.18942532899395</v>
      </c>
      <c r="W216" s="55"/>
      <c r="X216" s="55" t="str">
        <f t="shared" si="32"/>
        <v>84999.9999999616-0.0571501954228145j</v>
      </c>
      <c r="Y216" s="55" t="str">
        <f t="shared" si="33"/>
        <v>0.190476190476203+1.03673823896306E-07j</v>
      </c>
      <c r="Z216" s="55">
        <f t="shared" si="40"/>
        <v>-14.403186068117279</v>
      </c>
      <c r="AA216" s="55">
        <f t="shared" si="41"/>
        <v>3.1185380915009455E-5</v>
      </c>
      <c r="AB216" s="55"/>
      <c r="AC216" s="55"/>
      <c r="AD216" s="55"/>
      <c r="AE216" s="55" t="str">
        <f t="shared" si="42"/>
        <v>-0.619267311577537-2.82378615540589j</v>
      </c>
      <c r="AF216" s="55">
        <f t="shared" si="43"/>
        <v>9.2206392680504177</v>
      </c>
      <c r="AG216" s="55">
        <f t="shared" si="44"/>
        <v>-102.3693705343934</v>
      </c>
      <c r="AH216" s="55">
        <f t="shared" si="34"/>
        <v>77.630629465606603</v>
      </c>
      <c r="AI216" s="55">
        <f t="shared" si="45"/>
        <v>-9.2206392680504177</v>
      </c>
      <c r="AJ216" s="55"/>
      <c r="AK216" s="55"/>
      <c r="AL216" s="39"/>
      <c r="AM216" s="55"/>
    </row>
    <row r="217" spans="2:39" s="29" customFormat="1" hidden="1" x14ac:dyDescent="0.3">
      <c r="B217" s="38">
        <v>106</v>
      </c>
      <c r="C217" s="55">
        <f t="shared" si="23"/>
        <v>13182.567385564085</v>
      </c>
      <c r="D217" s="55" t="str">
        <f t="shared" si="35"/>
        <v>82828.5137078811j</v>
      </c>
      <c r="E217" s="55">
        <f t="shared" si="24"/>
        <v>0.99941635342242274</v>
      </c>
      <c r="F217" s="55" t="str">
        <f t="shared" si="25"/>
        <v>0.0379485204940114j</v>
      </c>
      <c r="G217" s="55" t="str">
        <f t="shared" si="26"/>
        <v>16.6523908280458-0.632302635881807j</v>
      </c>
      <c r="H217" s="55">
        <f t="shared" si="36"/>
        <v>24.435788932357511</v>
      </c>
      <c r="I217" s="55">
        <f t="shared" si="37"/>
        <v>-2.1745151704132906</v>
      </c>
      <c r="J217" s="55"/>
      <c r="K217" s="55"/>
      <c r="L217" s="55"/>
      <c r="M217" s="55" t="str">
        <f t="shared" si="27"/>
        <v>2.1+0.017393987878655j</v>
      </c>
      <c r="N217" s="55" t="str">
        <f t="shared" si="28"/>
        <v>1+17.4022707300258j</v>
      </c>
      <c r="O217" s="55" t="str">
        <f t="shared" si="38"/>
        <v>0.00790778891485118-0.120219495693482j</v>
      </c>
      <c r="P217" s="55">
        <f t="shared" si="39"/>
        <v>-86.236624001602706</v>
      </c>
      <c r="Q217" s="55"/>
      <c r="R217" s="55"/>
      <c r="S217" s="55"/>
      <c r="T217" s="55" t="str">
        <f t="shared" si="29"/>
        <v>7-1.69023919098381j</v>
      </c>
      <c r="U217" s="55">
        <f t="shared" si="30"/>
        <v>17.148066225078516</v>
      </c>
      <c r="V217" s="55">
        <f t="shared" si="31"/>
        <v>-13.574951373535489</v>
      </c>
      <c r="W217" s="55"/>
      <c r="X217" s="55" t="str">
        <f t="shared" si="32"/>
        <v>84999.9999999579-0.0598436011539144j</v>
      </c>
      <c r="Y217" s="55" t="str">
        <f t="shared" si="33"/>
        <v>0.190476190476205+1.08559820687425E-07j</v>
      </c>
      <c r="Z217" s="55">
        <f t="shared" si="40"/>
        <v>-14.403186068117062</v>
      </c>
      <c r="AA217" s="55">
        <f t="shared" si="41"/>
        <v>3.2655102637947862E-5</v>
      </c>
      <c r="AB217" s="55"/>
      <c r="AC217" s="55"/>
      <c r="AD217" s="55"/>
      <c r="AE217" s="55" t="str">
        <f t="shared" si="42"/>
        <v>-0.57190948398764-2.69384567108054j</v>
      </c>
      <c r="AF217" s="55">
        <f t="shared" si="43"/>
        <v>8.7989173641953915</v>
      </c>
      <c r="AG217" s="55">
        <f t="shared" si="44"/>
        <v>-101.98605789044882</v>
      </c>
      <c r="AH217" s="55">
        <f t="shared" si="34"/>
        <v>78.013942109551181</v>
      </c>
      <c r="AI217" s="55">
        <f t="shared" si="45"/>
        <v>-8.7989173641953915</v>
      </c>
      <c r="AJ217" s="55"/>
      <c r="AK217" s="55"/>
      <c r="AL217" s="39"/>
      <c r="AM217" s="55"/>
    </row>
    <row r="218" spans="2:39" s="29" customFormat="1" hidden="1" x14ac:dyDescent="0.3">
      <c r="B218" s="38">
        <v>107</v>
      </c>
      <c r="C218" s="55">
        <f t="shared" si="23"/>
        <v>13803.842646028861</v>
      </c>
      <c r="D218" s="55" t="str">
        <f t="shared" si="35"/>
        <v>86732.1012961475j</v>
      </c>
      <c r="E218" s="55">
        <f t="shared" si="24"/>
        <v>0.99936004425343294</v>
      </c>
      <c r="F218" s="55" t="str">
        <f t="shared" si="25"/>
        <v>0.0397369791655739j</v>
      </c>
      <c r="G218" s="55" t="str">
        <f t="shared" si="26"/>
        <v>16.6510133334069-0.662084674807639j</v>
      </c>
      <c r="H218" s="55">
        <f t="shared" si="36"/>
        <v>24.435674364109261</v>
      </c>
      <c r="I218" s="55">
        <f t="shared" si="37"/>
        <v>-2.2770196341023499</v>
      </c>
      <c r="J218" s="55"/>
      <c r="K218" s="55"/>
      <c r="L218" s="55"/>
      <c r="M218" s="55" t="str">
        <f t="shared" si="27"/>
        <v>2.1+0.018213741272191j</v>
      </c>
      <c r="N218" s="55" t="str">
        <f t="shared" si="28"/>
        <v>1+18.2224144823206j</v>
      </c>
      <c r="O218" s="55" t="str">
        <f t="shared" si="38"/>
        <v>0.00730176156028209-0.114841984330345j</v>
      </c>
      <c r="P218" s="55">
        <f t="shared" si="39"/>
        <v>-86.361977364106565</v>
      </c>
      <c r="Q218" s="55"/>
      <c r="R218" s="55"/>
      <c r="S218" s="55"/>
      <c r="T218" s="55" t="str">
        <f t="shared" si="29"/>
        <v>7-1.61416589599241j</v>
      </c>
      <c r="U218" s="55">
        <f t="shared" si="30"/>
        <v>17.126962556669319</v>
      </c>
      <c r="V218" s="55">
        <f t="shared" si="31"/>
        <v>-12.985145448595713</v>
      </c>
      <c r="W218" s="55"/>
      <c r="X218" s="55" t="str">
        <f t="shared" si="32"/>
        <v>84999.9999999538-0.0626639431864325j</v>
      </c>
      <c r="Y218" s="55" t="str">
        <f t="shared" si="33"/>
        <v>0.190476190476206+1.13676087413089E-07j</v>
      </c>
      <c r="Z218" s="55">
        <f t="shared" si="40"/>
        <v>-14.403186068116883</v>
      </c>
      <c r="AA218" s="55">
        <f t="shared" si="41"/>
        <v>3.4194090211726806E-5</v>
      </c>
      <c r="AB218" s="55"/>
      <c r="AC218" s="55"/>
      <c r="AD218" s="55"/>
      <c r="AE218" s="55" t="str">
        <f t="shared" si="42"/>
        <v>-0.52869225805549-2.5700971467221j</v>
      </c>
      <c r="AF218" s="55">
        <f t="shared" si="43"/>
        <v>8.3789857326845656</v>
      </c>
      <c r="AG218" s="55">
        <f t="shared" si="44"/>
        <v>-101.62410825271444</v>
      </c>
      <c r="AH218" s="55">
        <f t="shared" si="34"/>
        <v>78.375891747285564</v>
      </c>
      <c r="AI218" s="55">
        <f t="shared" si="45"/>
        <v>-8.3789857326845656</v>
      </c>
      <c r="AJ218" s="55"/>
      <c r="AK218" s="55"/>
      <c r="AL218" s="39"/>
      <c r="AM218" s="55"/>
    </row>
    <row r="219" spans="2:39" s="29" customFormat="1" hidden="1" x14ac:dyDescent="0.3">
      <c r="B219" s="38">
        <v>108</v>
      </c>
      <c r="C219" s="55">
        <f t="shared" si="23"/>
        <v>14454.397707459284</v>
      </c>
      <c r="D219" s="55" t="str">
        <f t="shared" si="35"/>
        <v>90819.6592996385j</v>
      </c>
      <c r="E219" s="55">
        <f t="shared" si="24"/>
        <v>0.9992983024773926</v>
      </c>
      <c r="F219" s="55" t="str">
        <f t="shared" si="25"/>
        <v>0.0416097252975763j</v>
      </c>
      <c r="G219" s="55" t="str">
        <f t="shared" si="26"/>
        <v>16.6495029027869-0.693267706358219j</v>
      </c>
      <c r="H219" s="55">
        <f t="shared" si="36"/>
        <v>24.435548714352823</v>
      </c>
      <c r="I219" s="55">
        <f t="shared" si="37"/>
        <v>-2.3843583461909783</v>
      </c>
      <c r="J219" s="55"/>
      <c r="K219" s="55"/>
      <c r="L219" s="55"/>
      <c r="M219" s="55" t="str">
        <f t="shared" si="27"/>
        <v>2.1+0.0190721284529241j</v>
      </c>
      <c r="N219" s="55" t="str">
        <f t="shared" si="28"/>
        <v>1+19.081210418854j</v>
      </c>
      <c r="O219" s="55" t="str">
        <f t="shared" si="38"/>
        <v>0.00674875184146858-0.109702225498766j</v>
      </c>
      <c r="P219" s="55">
        <f t="shared" si="39"/>
        <v>-86.479667559606796</v>
      </c>
      <c r="Q219" s="55"/>
      <c r="R219" s="55"/>
      <c r="S219" s="55"/>
      <c r="T219" s="55" t="str">
        <f t="shared" si="29"/>
        <v>7-1.5415164632814j</v>
      </c>
      <c r="U219" s="55">
        <f t="shared" si="30"/>
        <v>17.1076259601071</v>
      </c>
      <c r="V219" s="55">
        <f t="shared" si="31"/>
        <v>-12.41925738319085</v>
      </c>
      <c r="W219" s="55"/>
      <c r="X219" s="55" t="str">
        <f t="shared" si="32"/>
        <v>84999.9999999493-0.0656172038439497j</v>
      </c>
      <c r="Y219" s="55" t="str">
        <f t="shared" si="33"/>
        <v>0.190476190476209+1.19033476360976E-07j</v>
      </c>
      <c r="Z219" s="55">
        <f t="shared" si="40"/>
        <v>-14.403186068116597</v>
      </c>
      <c r="AA219" s="55">
        <f t="shared" si="41"/>
        <v>3.5805608035326292E-5</v>
      </c>
      <c r="AB219" s="55"/>
      <c r="AC219" s="55"/>
      <c r="AD219" s="55"/>
      <c r="AE219" s="55" t="str">
        <f t="shared" si="42"/>
        <v>-0.489255685339954-2.45221678237441j</v>
      </c>
      <c r="AF219" s="55">
        <f t="shared" si="43"/>
        <v>7.9607025039845265</v>
      </c>
      <c r="AG219" s="55">
        <f t="shared" si="44"/>
        <v>-101.28324748338061</v>
      </c>
      <c r="AH219" s="55">
        <f t="shared" si="34"/>
        <v>78.716752516619394</v>
      </c>
      <c r="AI219" s="55">
        <f t="shared" si="45"/>
        <v>-7.9607025039845265</v>
      </c>
      <c r="AJ219" s="55"/>
      <c r="AK219" s="55"/>
      <c r="AL219" s="39"/>
      <c r="AM219" s="55"/>
    </row>
    <row r="220" spans="2:39" s="29" customFormat="1" hidden="1" x14ac:dyDescent="0.3">
      <c r="B220" s="38">
        <v>109</v>
      </c>
      <c r="C220" s="55">
        <f t="shared" si="23"/>
        <v>15135.612484362091</v>
      </c>
      <c r="D220" s="55" t="str">
        <f t="shared" si="35"/>
        <v>95099.8579769078j</v>
      </c>
      <c r="E220" s="55">
        <f t="shared" si="24"/>
        <v>0.99923060396617336</v>
      </c>
      <c r="F220" s="55" t="str">
        <f t="shared" si="25"/>
        <v>0.0435707312356478j</v>
      </c>
      <c r="G220" s="55" t="str">
        <f t="shared" si="26"/>
        <v>16.6478467031639-0.725917372302957j</v>
      </c>
      <c r="H220" s="55">
        <f t="shared" si="36"/>
        <v>24.435410908269613</v>
      </c>
      <c r="I220" s="55">
        <f t="shared" si="37"/>
        <v>-2.496759634734683</v>
      </c>
      <c r="J220" s="55"/>
      <c r="K220" s="55"/>
      <c r="L220" s="55"/>
      <c r="M220" s="55" t="str">
        <f t="shared" si="27"/>
        <v>2.1+0.0199709701751506j</v>
      </c>
      <c r="N220" s="55" t="str">
        <f t="shared" si="28"/>
        <v>1+19.9804801609483j</v>
      </c>
      <c r="O220" s="55" t="str">
        <f t="shared" si="38"/>
        <v>0.00624414609296568-0.104790066957413j</v>
      </c>
      <c r="P220" s="55">
        <f t="shared" si="39"/>
        <v>-86.589937393581764</v>
      </c>
      <c r="Q220" s="55"/>
      <c r="R220" s="55"/>
      <c r="S220" s="55"/>
      <c r="T220" s="55" t="str">
        <f t="shared" si="29"/>
        <v>7-1.47213679366372j</v>
      </c>
      <c r="U220" s="55">
        <f t="shared" si="30"/>
        <v>17.089915393640759</v>
      </c>
      <c r="V220" s="55">
        <f t="shared" si="31"/>
        <v>-11.876529259673013</v>
      </c>
      <c r="W220" s="55"/>
      <c r="X220" s="55" t="str">
        <f t="shared" si="32"/>
        <v>84999.9999999445-0.068709647388271j</v>
      </c>
      <c r="Y220" s="55" t="str">
        <f t="shared" si="33"/>
        <v>0.19047619047621+1.24643351271319E-07j</v>
      </c>
      <c r="Z220" s="55">
        <f t="shared" si="40"/>
        <v>-14.403186068116387</v>
      </c>
      <c r="AA220" s="55">
        <f t="shared" si="41"/>
        <v>3.7493074354109907E-5</v>
      </c>
      <c r="AB220" s="55"/>
      <c r="AC220" s="55"/>
      <c r="AD220" s="55"/>
      <c r="AE220" s="55" t="str">
        <f t="shared" si="42"/>
        <v>-0.453270752973857-2.33990106214352j</v>
      </c>
      <c r="AF220" s="55">
        <f t="shared" si="43"/>
        <v>7.5439354862164008</v>
      </c>
      <c r="AG220" s="55">
        <f t="shared" si="44"/>
        <v>-100.96318879491507</v>
      </c>
      <c r="AH220" s="55">
        <f t="shared" si="34"/>
        <v>79.036811205084931</v>
      </c>
      <c r="AI220" s="55">
        <f t="shared" si="45"/>
        <v>-7.5439354862164008</v>
      </c>
      <c r="AJ220" s="55"/>
      <c r="AK220" s="55"/>
      <c r="AL220" s="39"/>
      <c r="AM220" s="55"/>
    </row>
    <row r="221" spans="2:39" s="29" customFormat="1" hidden="1" x14ac:dyDescent="0.3">
      <c r="B221" s="38">
        <v>110</v>
      </c>
      <c r="C221" s="55">
        <f t="shared" si="23"/>
        <v>15848.931924611154</v>
      </c>
      <c r="D221" s="55" t="str">
        <f t="shared" si="35"/>
        <v>99581.7762032063j</v>
      </c>
      <c r="E221" s="55">
        <f t="shared" si="24"/>
        <v>0.99915637402471003</v>
      </c>
      <c r="F221" s="55" t="str">
        <f t="shared" si="25"/>
        <v>0.0456241565362999j</v>
      </c>
      <c r="G221" s="55" t="str">
        <f t="shared" si="26"/>
        <v>16.646030661886-0.760102350712874j</v>
      </c>
      <c r="H221" s="55">
        <f t="shared" si="36"/>
        <v>24.435259766193482</v>
      </c>
      <c r="I221" s="55">
        <f t="shared" si="37"/>
        <v>-2.6144626618923721</v>
      </c>
      <c r="J221" s="55"/>
      <c r="K221" s="55"/>
      <c r="L221" s="55"/>
      <c r="M221" s="55" t="str">
        <f t="shared" si="27"/>
        <v>2.1+0.0209121730026733j</v>
      </c>
      <c r="N221" s="55" t="str">
        <f t="shared" si="28"/>
        <v>1+20.9221311802936j</v>
      </c>
      <c r="O221" s="55" t="str">
        <f t="shared" si="38"/>
        <v>0.00578372801810982-0.10009574330336j</v>
      </c>
      <c r="P221" s="55">
        <f t="shared" si="39"/>
        <v>-86.693014817550662</v>
      </c>
      <c r="Q221" s="55"/>
      <c r="R221" s="55"/>
      <c r="S221" s="55"/>
      <c r="T221" s="55" t="str">
        <f t="shared" si="29"/>
        <v>7-1.40587972355821j</v>
      </c>
      <c r="U221" s="55">
        <f t="shared" si="30"/>
        <v>17.073699951262814</v>
      </c>
      <c r="V221" s="55">
        <f t="shared" si="31"/>
        <v>-11.356200174996065</v>
      </c>
      <c r="W221" s="55"/>
      <c r="X221" s="55" t="str">
        <f t="shared" si="32"/>
        <v>84999.9999999391-0.071947833306765j</v>
      </c>
      <c r="Y221" s="55" t="str">
        <f t="shared" si="33"/>
        <v>0.190476190476212+1.30517611440934E-07j</v>
      </c>
      <c r="Z221" s="55">
        <f t="shared" si="40"/>
        <v>-14.403186068116113</v>
      </c>
      <c r="AA221" s="55">
        <f t="shared" si="41"/>
        <v>3.9260068510382426E-5</v>
      </c>
      <c r="AB221" s="55"/>
      <c r="AC221" s="55"/>
      <c r="AD221" s="55"/>
      <c r="AE221" s="55" t="str">
        <f t="shared" si="42"/>
        <v>-0.420436784017491-2.23286511429742j</v>
      </c>
      <c r="AF221" s="55">
        <f t="shared" si="43"/>
        <v>7.1285617034006288</v>
      </c>
      <c r="AG221" s="55">
        <f t="shared" si="44"/>
        <v>-100.66363839437058</v>
      </c>
      <c r="AH221" s="55">
        <f t="shared" si="34"/>
        <v>79.336361605629421</v>
      </c>
      <c r="AI221" s="55">
        <f t="shared" si="45"/>
        <v>-7.1285617034006288</v>
      </c>
      <c r="AJ221" s="55"/>
      <c r="AK221" s="55"/>
      <c r="AL221" s="39"/>
      <c r="AM221" s="55"/>
    </row>
    <row r="222" spans="2:39" s="29" customFormat="1" hidden="1" x14ac:dyDescent="0.3">
      <c r="B222" s="38">
        <v>111</v>
      </c>
      <c r="C222" s="55">
        <f t="shared" si="23"/>
        <v>16595.869074375623</v>
      </c>
      <c r="D222" s="55" t="str">
        <f t="shared" si="35"/>
        <v>104274.920727993j</v>
      </c>
      <c r="E222" s="55">
        <f t="shared" si="24"/>
        <v>0.99907498251239457</v>
      </c>
      <c r="F222" s="55" t="str">
        <f t="shared" si="25"/>
        <v>0.0477743567899027j</v>
      </c>
      <c r="G222" s="55" t="str">
        <f t="shared" si="26"/>
        <v>16.6440393467706-0.795894490499797j</v>
      </c>
      <c r="H222" s="55">
        <f t="shared" si="36"/>
        <v>24.435093993262861</v>
      </c>
      <c r="I222" s="55">
        <f t="shared" si="37"/>
        <v>-2.7377179453111804</v>
      </c>
      <c r="J222" s="55"/>
      <c r="K222" s="55"/>
      <c r="L222" s="55"/>
      <c r="M222" s="55" t="str">
        <f t="shared" si="27"/>
        <v>2.1+0.0218977333528785j</v>
      </c>
      <c r="N222" s="55" t="str">
        <f t="shared" si="28"/>
        <v>1+21.9081608449513j</v>
      </c>
      <c r="O222" s="55" t="str">
        <f t="shared" si="38"/>
        <v>0.00536364515725521-0.0956098674675127j</v>
      </c>
      <c r="P222" s="55">
        <f t="shared" si="39"/>
        <v>-86.789113300531099</v>
      </c>
      <c r="Q222" s="55"/>
      <c r="R222" s="55"/>
      <c r="S222" s="55"/>
      <c r="T222" s="55" t="str">
        <f t="shared" si="29"/>
        <v>7-1.34260471283596j</v>
      </c>
      <c r="U222" s="55">
        <f t="shared" si="30"/>
        <v>17.058858317998691</v>
      </c>
      <c r="V222" s="55">
        <f t="shared" si="31"/>
        <v>-10.857510392957806</v>
      </c>
      <c r="W222" s="55"/>
      <c r="X222" s="55" t="str">
        <f t="shared" si="32"/>
        <v>84999.9999999332-0.0753386302259157j</v>
      </c>
      <c r="Y222" s="55" t="str">
        <f t="shared" si="33"/>
        <v>0.190476190476214+1.36668716963216E-07j</v>
      </c>
      <c r="Z222" s="55">
        <f t="shared" si="40"/>
        <v>-14.403186068115826</v>
      </c>
      <c r="AA222" s="55">
        <f t="shared" si="41"/>
        <v>4.1110338535654321E-5</v>
      </c>
      <c r="AB222" s="55"/>
      <c r="AC222" s="55"/>
      <c r="AD222" s="55"/>
      <c r="AE222" s="55" t="str">
        <f t="shared" si="42"/>
        <v>-0.390479046195542-2.13084123633704j</v>
      </c>
      <c r="AF222" s="55">
        <f t="shared" si="43"/>
        <v>6.7144669153708421</v>
      </c>
      <c r="AG222" s="55">
        <f t="shared" si="44"/>
        <v>-100.38430052846155</v>
      </c>
      <c r="AH222" s="55">
        <f t="shared" si="34"/>
        <v>79.615699471538449</v>
      </c>
      <c r="AI222" s="55">
        <f t="shared" si="45"/>
        <v>-6.7144669153708421</v>
      </c>
      <c r="AJ222" s="55"/>
      <c r="AK222" s="55"/>
      <c r="AL222" s="39"/>
      <c r="AM222" s="55"/>
    </row>
    <row r="223" spans="2:39" s="29" customFormat="1" hidden="1" x14ac:dyDescent="0.3">
      <c r="B223" s="38">
        <v>112</v>
      </c>
      <c r="C223" s="55">
        <f t="shared" si="23"/>
        <v>17378.008287493769</v>
      </c>
      <c r="D223" s="55" t="str">
        <f t="shared" si="35"/>
        <v>109189.246340026j</v>
      </c>
      <c r="E223" s="55">
        <f t="shared" si="24"/>
        <v>0.99898573849378947</v>
      </c>
      <c r="F223" s="55" t="str">
        <f t="shared" si="25"/>
        <v>0.0500258928594765j</v>
      </c>
      <c r="G223" s="55" t="str">
        <f t="shared" si="26"/>
        <v>16.6418558345759-0.83336895101083j</v>
      </c>
      <c r="H223" s="55">
        <f t="shared" si="36"/>
        <v>24.434912168027605</v>
      </c>
      <c r="I223" s="55">
        <f t="shared" si="37"/>
        <v>-2.8667879056624215</v>
      </c>
      <c r="J223" s="55"/>
      <c r="K223" s="55"/>
      <c r="L223" s="55"/>
      <c r="M223" s="55" t="str">
        <f t="shared" si="27"/>
        <v>2.1+0.0229297417314055j</v>
      </c>
      <c r="N223" s="55" t="str">
        <f t="shared" si="28"/>
        <v>1+22.9406606560395j</v>
      </c>
      <c r="O223" s="55" t="str">
        <f t="shared" si="38"/>
        <v>0.00498037806827805-0.0913234214717428j</v>
      </c>
      <c r="P223" s="55">
        <f t="shared" si="39"/>
        <v>-86.878432184236772</v>
      </c>
      <c r="Q223" s="55"/>
      <c r="R223" s="55"/>
      <c r="S223" s="55"/>
      <c r="T223" s="55" t="str">
        <f t="shared" si="29"/>
        <v>7-1.28217754671578j</v>
      </c>
      <c r="U223" s="55">
        <f t="shared" si="30"/>
        <v>17.045278222725248</v>
      </c>
      <c r="V223" s="55">
        <f t="shared" si="31"/>
        <v>-10.379704934803989</v>
      </c>
      <c r="W223" s="55"/>
      <c r="X223" s="55" t="str">
        <f t="shared" si="32"/>
        <v>84999.9999999268-0.0788892304806008j</v>
      </c>
      <c r="Y223" s="55" t="str">
        <f t="shared" si="33"/>
        <v>0.190476190476215+1.43109715157671E-07j</v>
      </c>
      <c r="Z223" s="55">
        <f t="shared" si="40"/>
        <v>-14.403186068115568</v>
      </c>
      <c r="AA223" s="55">
        <f t="shared" si="41"/>
        <v>4.3047809100719505E-5</v>
      </c>
      <c r="AB223" s="55"/>
      <c r="AC223" s="55"/>
      <c r="AD223" s="55"/>
      <c r="AE223" s="55" t="str">
        <f t="shared" si="42"/>
        <v>-0.363146554039532-2.03357756635591j</v>
      </c>
      <c r="AF223" s="55">
        <f t="shared" si="43"/>
        <v>6.3015451282831361</v>
      </c>
      <c r="AG223" s="55">
        <f t="shared" si="44"/>
        <v>-100.12488197689409</v>
      </c>
      <c r="AH223" s="55">
        <f t="shared" si="34"/>
        <v>79.875118023105898</v>
      </c>
      <c r="AI223" s="55">
        <f t="shared" si="45"/>
        <v>-6.3015451282831361</v>
      </c>
      <c r="AJ223" s="55"/>
      <c r="AK223" s="55"/>
      <c r="AL223" s="39"/>
      <c r="AM223" s="55"/>
    </row>
    <row r="224" spans="2:39" s="29" customFormat="1" hidden="1" x14ac:dyDescent="0.3">
      <c r="B224" s="38">
        <v>113</v>
      </c>
      <c r="C224" s="55">
        <f t="shared" si="23"/>
        <v>18197.008586099848</v>
      </c>
      <c r="D224" s="55" t="str">
        <f t="shared" si="35"/>
        <v>114335.176982803j</v>
      </c>
      <c r="E224" s="55">
        <f t="shared" si="24"/>
        <v>0.99888788437325282</v>
      </c>
      <c r="F224" s="55" t="str">
        <f t="shared" si="25"/>
        <v>0.0523835405548932j</v>
      </c>
      <c r="G224" s="55" t="str">
        <f t="shared" si="26"/>
        <v>16.6394615667108-0.872604346721339j</v>
      </c>
      <c r="H224" s="55">
        <f t="shared" si="36"/>
        <v>24.434712729900149</v>
      </c>
      <c r="I224" s="55">
        <f t="shared" si="37"/>
        <v>-3.0019474417899223</v>
      </c>
      <c r="J224" s="55"/>
      <c r="K224" s="55"/>
      <c r="L224" s="55"/>
      <c r="M224" s="55" t="str">
        <f t="shared" si="27"/>
        <v>2.1+0.0240103871663886j</v>
      </c>
      <c r="N224" s="55" t="str">
        <f t="shared" si="28"/>
        <v>1+24.0218206840869j</v>
      </c>
      <c r="O224" s="55" t="str">
        <f t="shared" si="38"/>
        <v>0.00463071202009118-0.0872277466198877j</v>
      </c>
      <c r="P224" s="55">
        <f t="shared" si="39"/>
        <v>-86.961157020970404</v>
      </c>
      <c r="Q224" s="55"/>
      <c r="R224" s="55"/>
      <c r="S224" s="55"/>
      <c r="T224" s="55" t="str">
        <f t="shared" si="29"/>
        <v>7-1.22447005107673j</v>
      </c>
      <c r="U224" s="55">
        <f t="shared" si="30"/>
        <v>17.032855895450936</v>
      </c>
      <c r="V224" s="55">
        <f t="shared" si="31"/>
        <v>-9.9220366559973456</v>
      </c>
      <c r="W224" s="55"/>
      <c r="X224" s="55" t="str">
        <f t="shared" si="32"/>
        <v>84999.9999999197-0.0826071653699971j</v>
      </c>
      <c r="Y224" s="55" t="str">
        <f t="shared" si="33"/>
        <v>0.190476190476218+1.49854268245028E-07j</v>
      </c>
      <c r="Z224" s="55">
        <f t="shared" si="40"/>
        <v>-14.403186068115193</v>
      </c>
      <c r="AA224" s="55">
        <f t="shared" si="41"/>
        <v>4.5076589840406634E-5</v>
      </c>
      <c r="AB224" s="55"/>
      <c r="AC224" s="55"/>
      <c r="AD224" s="55"/>
      <c r="AE224" s="55" t="str">
        <f t="shared" si="42"/>
        <v>-0.338210050225548-1.9408368841949j</v>
      </c>
      <c r="AF224" s="55">
        <f t="shared" si="43"/>
        <v>5.8896981030635249</v>
      </c>
      <c r="AG224" s="55">
        <f t="shared" si="44"/>
        <v>-99.885096042167845</v>
      </c>
      <c r="AH224" s="55">
        <f t="shared" si="34"/>
        <v>80.114903957832155</v>
      </c>
      <c r="AI224" s="55">
        <f t="shared" si="45"/>
        <v>-5.8896981030635249</v>
      </c>
      <c r="AJ224" s="55"/>
      <c r="AK224" s="55"/>
      <c r="AL224" s="39"/>
      <c r="AM224" s="55"/>
    </row>
    <row r="225" spans="2:39" s="29" customFormat="1" hidden="1" x14ac:dyDescent="0.3">
      <c r="B225" s="38">
        <v>114</v>
      </c>
      <c r="C225" s="55">
        <f t="shared" si="23"/>
        <v>19054.607179632498</v>
      </c>
      <c r="D225" s="55" t="str">
        <f t="shared" si="35"/>
        <v>119723.627865146j</v>
      </c>
      <c r="E225" s="55">
        <f t="shared" si="24"/>
        <v>0.99878058946368153</v>
      </c>
      <c r="F225" s="55" t="str">
        <f t="shared" si="25"/>
        <v>0.0548523007630112j</v>
      </c>
      <c r="G225" s="55" t="str">
        <f t="shared" si="26"/>
        <v>16.6368361909383-0.913682897041806j</v>
      </c>
      <c r="H225" s="55">
        <f t="shared" si="36"/>
        <v>24.434493965328187</v>
      </c>
      <c r="I225" s="55">
        <f t="shared" si="37"/>
        <v>-3.1434845350338203</v>
      </c>
      <c r="J225" s="55"/>
      <c r="K225" s="55"/>
      <c r="L225" s="55"/>
      <c r="M225" s="55" t="str">
        <f t="shared" si="27"/>
        <v>2.1+0.0251419618516807j</v>
      </c>
      <c r="N225" s="55" t="str">
        <f t="shared" si="28"/>
        <v>1+25.1539342144672j</v>
      </c>
      <c r="O225" s="55" t="str">
        <f t="shared" si="38"/>
        <v>0.00431171101097803-0.0833145332702546j</v>
      </c>
      <c r="P225" s="55">
        <f t="shared" si="39"/>
        <v>-87.037459893358232</v>
      </c>
      <c r="Q225" s="55"/>
      <c r="R225" s="55"/>
      <c r="S225" s="55"/>
      <c r="T225" s="55" t="str">
        <f t="shared" si="29"/>
        <v>7-1.16935982058356j</v>
      </c>
      <c r="U225" s="55">
        <f t="shared" si="30"/>
        <v>17.02149553462807</v>
      </c>
      <c r="V225" s="55">
        <f t="shared" si="31"/>
        <v>-9.4837688562666482</v>
      </c>
      <c r="W225" s="55"/>
      <c r="X225" s="55" t="str">
        <f t="shared" si="32"/>
        <v>84999.999999912-0.0865003211324783j</v>
      </c>
      <c r="Y225" s="55" t="str">
        <f t="shared" si="33"/>
        <v>0.190476190476221+1.56916682326648E-07j</v>
      </c>
      <c r="Z225" s="55">
        <f t="shared" si="40"/>
        <v>-14.403186068114797</v>
      </c>
      <c r="AA225" s="55">
        <f t="shared" si="41"/>
        <v>4.7200984070669789E-5</v>
      </c>
      <c r="AB225" s="55"/>
      <c r="AC225" s="55"/>
      <c r="AD225" s="55"/>
      <c r="AE225" s="55" t="str">
        <f t="shared" si="42"/>
        <v>-0.315460152685964-1.85239552783577j</v>
      </c>
      <c r="AF225" s="55">
        <f t="shared" si="43"/>
        <v>5.4788348677259826</v>
      </c>
      <c r="AG225" s="55">
        <f t="shared" si="44"/>
        <v>-99.664666083674618</v>
      </c>
      <c r="AH225" s="55">
        <f t="shared" si="34"/>
        <v>80.335333916325382</v>
      </c>
      <c r="AI225" s="55">
        <f t="shared" si="45"/>
        <v>-5.4788348677259826</v>
      </c>
      <c r="AJ225" s="55"/>
      <c r="AK225" s="55"/>
      <c r="AL225" s="39"/>
      <c r="AM225" s="55"/>
    </row>
    <row r="226" spans="2:39" s="29" customFormat="1" hidden="1" x14ac:dyDescent="0.3">
      <c r="B226" s="38">
        <v>115</v>
      </c>
      <c r="C226" s="55">
        <f t="shared" si="23"/>
        <v>19952.623149688818</v>
      </c>
      <c r="D226" s="55" t="str">
        <f t="shared" si="35"/>
        <v>125366.028613816j</v>
      </c>
      <c r="E226" s="55">
        <f t="shared" si="24"/>
        <v>0.99866294293477953</v>
      </c>
      <c r="F226" s="55" t="str">
        <f t="shared" si="25"/>
        <v>0.0574374100552229j</v>
      </c>
      <c r="G226" s="55" t="str">
        <f t="shared" si="26"/>
        <v>16.633957387705-0.956690581219565j</v>
      </c>
      <c r="H226" s="55">
        <f t="shared" si="36"/>
        <v>24.434253992552154</v>
      </c>
      <c r="I226" s="55">
        <f t="shared" si="37"/>
        <v>-3.2917008844026978</v>
      </c>
      <c r="J226" s="55"/>
      <c r="K226" s="55"/>
      <c r="L226" s="55"/>
      <c r="M226" s="55" t="str">
        <f t="shared" si="27"/>
        <v>2.1+0.0263268660089014j</v>
      </c>
      <c r="N226" s="55" t="str">
        <f t="shared" si="28"/>
        <v>1+26.3394026117627j</v>
      </c>
      <c r="O226" s="55" t="str">
        <f t="shared" si="38"/>
        <v>0.00402069393469897-0.079575810315807j</v>
      </c>
      <c r="P226" s="55">
        <f t="shared" si="39"/>
        <v>-87.10749971523488</v>
      </c>
      <c r="Q226" s="55"/>
      <c r="R226" s="55"/>
      <c r="S226" s="55"/>
      <c r="T226" s="55" t="str">
        <f t="shared" si="29"/>
        <v>7-1.11672995904866j</v>
      </c>
      <c r="U226" s="55">
        <f t="shared" si="30"/>
        <v>17.011108788874363</v>
      </c>
      <c r="V226" s="55">
        <f t="shared" si="31"/>
        <v>-9.0641774685446084</v>
      </c>
      <c r="W226" s="55"/>
      <c r="X226" s="55" t="str">
        <f t="shared" si="32"/>
        <v>84999.9999999035-0.0905769556733795j</v>
      </c>
      <c r="Y226" s="55" t="str">
        <f t="shared" si="33"/>
        <v>0.190476190476223+1.64311937729665E-07j</v>
      </c>
      <c r="Z226" s="55">
        <f t="shared" si="40"/>
        <v>-14.403186068114422</v>
      </c>
      <c r="AA226" s="55">
        <f t="shared" si="41"/>
        <v>4.9425497916491846E-5</v>
      </c>
      <c r="AB226" s="55"/>
      <c r="AC226" s="55"/>
      <c r="AD226" s="55"/>
      <c r="AE226" s="55" t="str">
        <f t="shared" si="42"/>
        <v>-0.294705654868527-1.76804241219108j</v>
      </c>
      <c r="AF226" s="55">
        <f t="shared" si="43"/>
        <v>5.0688712382579642</v>
      </c>
      <c r="AG226" s="55">
        <f t="shared" si="44"/>
        <v>-99.463328642684246</v>
      </c>
      <c r="AH226" s="55">
        <f t="shared" si="34"/>
        <v>80.536671357315754</v>
      </c>
      <c r="AI226" s="55">
        <f t="shared" si="45"/>
        <v>-5.0688712382579642</v>
      </c>
      <c r="AJ226" s="55"/>
      <c r="AK226" s="55"/>
      <c r="AL226" s="39"/>
      <c r="AM226" s="55"/>
    </row>
    <row r="227" spans="2:39" s="29" customFormat="1" hidden="1" x14ac:dyDescent="0.3">
      <c r="B227" s="38">
        <v>116</v>
      </c>
      <c r="C227" s="55">
        <f t="shared" si="23"/>
        <v>20892.961308540394</v>
      </c>
      <c r="D227" s="55" t="str">
        <f t="shared" si="35"/>
        <v>131274.347517293j</v>
      </c>
      <c r="E227" s="55">
        <f t="shared" si="24"/>
        <v>0.99853394608098656</v>
      </c>
      <c r="F227" s="55" t="str">
        <f t="shared" si="25"/>
        <v>0.0601443517949298j</v>
      </c>
      <c r="G227" s="55" t="str">
        <f t="shared" si="26"/>
        <v>16.6308006795927-1.00171729827566j</v>
      </c>
      <c r="H227" s="55">
        <f t="shared" si="36"/>
        <v>24.433990744793959</v>
      </c>
      <c r="I227" s="55">
        <f t="shared" si="37"/>
        <v>-3.4469125743897973</v>
      </c>
      <c r="J227" s="55"/>
      <c r="K227" s="55"/>
      <c r="L227" s="55"/>
      <c r="M227" s="55" t="str">
        <f t="shared" si="27"/>
        <v>2.1+0.0275676129786315j</v>
      </c>
      <c r="N227" s="55" t="str">
        <f t="shared" si="28"/>
        <v>1+27.5807404133833j</v>
      </c>
      <c r="O227" s="55" t="str">
        <f t="shared" si="38"/>
        <v>0.00375521272836304-0.0760039344793823j</v>
      </c>
      <c r="P227" s="55">
        <f t="shared" si="39"/>
        <v>-87.17142251312508</v>
      </c>
      <c r="Q227" s="55"/>
      <c r="R227" s="55"/>
      <c r="S227" s="55"/>
      <c r="T227" s="55" t="str">
        <f t="shared" si="29"/>
        <v>7-1.06646883147949j</v>
      </c>
      <c r="U227" s="55">
        <f t="shared" si="30"/>
        <v>17.00161425644858</v>
      </c>
      <c r="V227" s="55">
        <f t="shared" si="31"/>
        <v>-8.662552870292032</v>
      </c>
      <c r="W227" s="55"/>
      <c r="X227" s="55" t="str">
        <f t="shared" si="32"/>
        <v>84999.9999998942-0.0948457160811261j</v>
      </c>
      <c r="Y227" s="55" t="str">
        <f t="shared" si="33"/>
        <v>0.190476190476227+1.72055720782295E-07j</v>
      </c>
      <c r="Z227" s="55">
        <f t="shared" si="40"/>
        <v>-14.403186068113925</v>
      </c>
      <c r="AA227" s="55">
        <f t="shared" si="41"/>
        <v>5.1754849869986864E-5</v>
      </c>
      <c r="AB227" s="55"/>
      <c r="AC227" s="55"/>
      <c r="AD227" s="55"/>
      <c r="AE227" s="55" t="str">
        <f t="shared" si="42"/>
        <v>-0.275771967303169-1.68757813895898j</v>
      </c>
      <c r="AF227" s="55">
        <f t="shared" si="43"/>
        <v>4.6597293516848524</v>
      </c>
      <c r="AG227" s="55">
        <f t="shared" si="44"/>
        <v>-99.280836202957047</v>
      </c>
      <c r="AH227" s="55">
        <f t="shared" si="34"/>
        <v>80.719163797042953</v>
      </c>
      <c r="AI227" s="55">
        <f t="shared" si="45"/>
        <v>-4.6597293516848524</v>
      </c>
      <c r="AJ227" s="55"/>
      <c r="AK227" s="55"/>
      <c r="AL227" s="39"/>
      <c r="AM227" s="55"/>
    </row>
    <row r="228" spans="2:39" s="29" customFormat="1" hidden="1" x14ac:dyDescent="0.3">
      <c r="B228" s="38">
        <v>117</v>
      </c>
      <c r="C228" s="55">
        <f t="shared" si="23"/>
        <v>21877.616239495524</v>
      </c>
      <c r="D228" s="55" t="str">
        <f t="shared" si="35"/>
        <v>137461.116912112j</v>
      </c>
      <c r="E228" s="55">
        <f t="shared" si="24"/>
        <v>0.99839250384343148</v>
      </c>
      <c r="F228" s="55" t="str">
        <f t="shared" si="25"/>
        <v>0.0629788677684873j</v>
      </c>
      <c r="G228" s="55" t="str">
        <f t="shared" si="26"/>
        <v>16.6273392222424-1.0488570318669j</v>
      </c>
      <c r="H228" s="55">
        <f t="shared" si="36"/>
        <v>24.433701951707011</v>
      </c>
      <c r="I228" s="55">
        <f t="shared" si="37"/>
        <v>-3.6094507773590259</v>
      </c>
      <c r="J228" s="55"/>
      <c r="K228" s="55"/>
      <c r="L228" s="55"/>
      <c r="M228" s="55" t="str">
        <f t="shared" si="27"/>
        <v>2.1+0.0288668345515435j</v>
      </c>
      <c r="N228" s="55" t="str">
        <f t="shared" si="28"/>
        <v>1+28.8805806632347j</v>
      </c>
      <c r="O228" s="55" t="str">
        <f t="shared" si="38"/>
        <v>0.0035130323468756-0.0725915795149498j</v>
      </c>
      <c r="P228" s="55">
        <f t="shared" si="39"/>
        <v>-87.229361687882843</v>
      </c>
      <c r="Q228" s="55"/>
      <c r="R228" s="55"/>
      <c r="S228" s="55"/>
      <c r="T228" s="55" t="str">
        <f t="shared" si="29"/>
        <v>7-1.01846982728586j</v>
      </c>
      <c r="U228" s="55">
        <f t="shared" si="30"/>
        <v>16.992937004941979</v>
      </c>
      <c r="V228" s="55">
        <f t="shared" si="31"/>
        <v>-8.278201358197089</v>
      </c>
      <c r="W228" s="55"/>
      <c r="X228" s="55" t="str">
        <f t="shared" si="32"/>
        <v>84999.999999884-0.0993156569688652j</v>
      </c>
      <c r="Y228" s="55" t="str">
        <f t="shared" si="33"/>
        <v>0.19047619047623+1.80164457086614E-07j</v>
      </c>
      <c r="Z228" s="55">
        <f t="shared" si="40"/>
        <v>-14.403186068113449</v>
      </c>
      <c r="AA228" s="55">
        <f t="shared" si="41"/>
        <v>5.4193980798948888E-5</v>
      </c>
      <c r="AB228" s="55"/>
      <c r="AC228" s="55"/>
      <c r="AD228" s="55"/>
      <c r="AE228" s="55" t="str">
        <f t="shared" si="42"/>
        <v>-0.258499689408121-1.61081418754776j</v>
      </c>
      <c r="AF228" s="55">
        <f t="shared" si="43"/>
        <v>4.2513372140039749</v>
      </c>
      <c r="AG228" s="55">
        <f t="shared" si="44"/>
        <v>-99.116959629458151</v>
      </c>
      <c r="AH228" s="55">
        <f t="shared" si="34"/>
        <v>80.883040370541849</v>
      </c>
      <c r="AI228" s="55">
        <f t="shared" si="45"/>
        <v>-4.2513372140039749</v>
      </c>
      <c r="AJ228" s="55"/>
      <c r="AK228" s="55"/>
      <c r="AL228" s="39"/>
      <c r="AM228" s="55"/>
    </row>
    <row r="229" spans="2:39" s="29" customFormat="1" hidden="1" x14ac:dyDescent="0.3">
      <c r="B229" s="38">
        <v>118</v>
      </c>
      <c r="C229" s="55">
        <f t="shared" si="23"/>
        <v>22908.676527677744</v>
      </c>
      <c r="D229" s="55" t="str">
        <f t="shared" si="35"/>
        <v>143939.459765635j</v>
      </c>
      <c r="E229" s="55">
        <f t="shared" si="24"/>
        <v>0.99823741551393874</v>
      </c>
      <c r="F229" s="55" t="str">
        <f t="shared" si="25"/>
        <v>0.0659469703643058j</v>
      </c>
      <c r="G229" s="55" t="str">
        <f t="shared" si="26"/>
        <v>16.6235435749327-1.09820801990419j</v>
      </c>
      <c r="H229" s="55">
        <f t="shared" si="36"/>
        <v>24.433385118894549</v>
      </c>
      <c r="I229" s="55">
        <f t="shared" si="37"/>
        <v>-3.7796624925741087</v>
      </c>
      <c r="J229" s="55"/>
      <c r="K229" s="55"/>
      <c r="L229" s="55"/>
      <c r="M229" s="55" t="str">
        <f t="shared" si="27"/>
        <v>2.1+0.0302272865507834j</v>
      </c>
      <c r="N229" s="55" t="str">
        <f t="shared" si="28"/>
        <v>1+30.2416804967599j</v>
      </c>
      <c r="O229" s="55" t="str">
        <f t="shared" si="38"/>
        <v>0.0032921124192491-0.0693317253915632j</v>
      </c>
      <c r="P229" s="55">
        <f t="shared" si="39"/>
        <v>-87.28143825614552</v>
      </c>
      <c r="Q229" s="55"/>
      <c r="R229" s="55"/>
      <c r="S229" s="55"/>
      <c r="T229" s="55" t="str">
        <f t="shared" si="29"/>
        <v>7-0.972631134144526j</v>
      </c>
      <c r="U229" s="55">
        <f t="shared" si="30"/>
        <v>16.985008112900942</v>
      </c>
      <c r="V229" s="55">
        <f t="shared" si="31"/>
        <v>-7.910446324469433</v>
      </c>
      <c r="W229" s="55"/>
      <c r="X229" s="55" t="str">
        <f t="shared" si="32"/>
        <v>84999.9999998728-0.103996259680516j</v>
      </c>
      <c r="Y229" s="55" t="str">
        <f t="shared" si="33"/>
        <v>0.190476190476234+1.88655346359484E-07j</v>
      </c>
      <c r="Z229" s="55">
        <f t="shared" si="40"/>
        <v>-14.403186068112891</v>
      </c>
      <c r="AA229" s="55">
        <f t="shared" si="41"/>
        <v>5.6748064427098638E-5</v>
      </c>
      <c r="AB229" s="55"/>
      <c r="AC229" s="55"/>
      <c r="AD229" s="55"/>
      <c r="AE229" s="55" t="str">
        <f t="shared" si="42"/>
        <v>-0.242743301213869-1.53757217824991j</v>
      </c>
      <c r="AF229" s="55">
        <f t="shared" si="43"/>
        <v>3.8436282648787516</v>
      </c>
      <c r="AG229" s="55">
        <f t="shared" si="44"/>
        <v>-98.97149032512462</v>
      </c>
      <c r="AH229" s="55">
        <f t="shared" si="34"/>
        <v>81.02850967487538</v>
      </c>
      <c r="AI229" s="55">
        <f t="shared" si="45"/>
        <v>-3.8436282648787516</v>
      </c>
      <c r="AJ229" s="55"/>
      <c r="AK229" s="55"/>
      <c r="AL229" s="39"/>
      <c r="AM229" s="55"/>
    </row>
    <row r="230" spans="2:39" s="29" customFormat="1" hidden="1" x14ac:dyDescent="0.3">
      <c r="B230" s="38">
        <v>119</v>
      </c>
      <c r="C230" s="55">
        <f t="shared" si="23"/>
        <v>23988.329190194912</v>
      </c>
      <c r="D230" s="55" t="str">
        <f t="shared" si="35"/>
        <v>150723.11751162j</v>
      </c>
      <c r="E230" s="55">
        <f t="shared" si="24"/>
        <v>0.9980673645421736</v>
      </c>
      <c r="F230" s="55" t="str">
        <f t="shared" si="25"/>
        <v>0.0690549553259311j</v>
      </c>
      <c r="G230" s="55" t="str">
        <f t="shared" si="26"/>
        <v>16.6193814488208-1.1498729286869j</v>
      </c>
      <c r="H230" s="55">
        <f t="shared" si="36"/>
        <v>24.43303750528354</v>
      </c>
      <c r="I230" s="55">
        <f t="shared" si="37"/>
        <v>-3.9579113241012194</v>
      </c>
      <c r="J230" s="55"/>
      <c r="K230" s="55"/>
      <c r="L230" s="55"/>
      <c r="M230" s="55" t="str">
        <f t="shared" si="27"/>
        <v>2.1+0.0316518546774402j</v>
      </c>
      <c r="N230" s="55" t="str">
        <f t="shared" si="28"/>
        <v>1+31.6669269891914j</v>
      </c>
      <c r="O230" s="55" t="str">
        <f t="shared" si="38"/>
        <v>0.00309059045215028-0.0662176475242947j</v>
      </c>
      <c r="P230" s="55">
        <f t="shared" si="39"/>
        <v>-87.327761071337548</v>
      </c>
      <c r="Q230" s="55"/>
      <c r="R230" s="55"/>
      <c r="S230" s="55"/>
      <c r="T230" s="55" t="str">
        <f t="shared" si="29"/>
        <v>7-0.928855522041644j</v>
      </c>
      <c r="U230" s="55">
        <f t="shared" si="30"/>
        <v>16.97776423447263</v>
      </c>
      <c r="V230" s="55">
        <f t="shared" si="31"/>
        <v>-7.5586291700594224</v>
      </c>
      <c r="W230" s="55"/>
      <c r="X230" s="55" t="str">
        <f t="shared" si="32"/>
        <v>84999.9999998605-0.108897452401967j</v>
      </c>
      <c r="Y230" s="55" t="str">
        <f t="shared" si="33"/>
        <v>0.190476190476238+1.97546398915443E-07j</v>
      </c>
      <c r="Z230" s="55">
        <f t="shared" si="40"/>
        <v>-14.403186068112298</v>
      </c>
      <c r="AA230" s="55">
        <f t="shared" si="41"/>
        <v>5.9422518308242654E-5</v>
      </c>
      <c r="AB230" s="55"/>
      <c r="AC230" s="55"/>
      <c r="AD230" s="55"/>
      <c r="AE230" s="55" t="str">
        <f t="shared" si="42"/>
        <v>-0.22836996540231-1.46768319988362j</v>
      </c>
      <c r="AF230" s="55">
        <f t="shared" si="43"/>
        <v>3.4365409603215094</v>
      </c>
      <c r="AG230" s="55">
        <f t="shared" si="44"/>
        <v>-98.84424214297988</v>
      </c>
      <c r="AH230" s="55">
        <f t="shared" si="34"/>
        <v>81.15575785702012</v>
      </c>
      <c r="AI230" s="55">
        <f t="shared" si="45"/>
        <v>-3.4365409603215094</v>
      </c>
      <c r="AJ230" s="55"/>
      <c r="AK230" s="55"/>
      <c r="AL230" s="39"/>
      <c r="AM230" s="55"/>
    </row>
    <row r="231" spans="2:39" s="29" customFormat="1" hidden="1" x14ac:dyDescent="0.3">
      <c r="B231" s="38">
        <v>120</v>
      </c>
      <c r="C231" s="55">
        <f t="shared" si="23"/>
        <v>25118.864315095805</v>
      </c>
      <c r="D231" s="55" t="str">
        <f t="shared" si="35"/>
        <v>157826.479197648j</v>
      </c>
      <c r="E231" s="55">
        <f t="shared" si="24"/>
        <v>0.99788090735940005</v>
      </c>
      <c r="F231" s="55" t="str">
        <f t="shared" si="25"/>
        <v>0.0723094151061621j</v>
      </c>
      <c r="G231" s="55" t="str">
        <f t="shared" si="26"/>
        <v>16.614817430649-1.20395903122855j</v>
      </c>
      <c r="H231" s="55">
        <f t="shared" si="36"/>
        <v>24.432656098111217</v>
      </c>
      <c r="I231" s="55">
        <f t="shared" si="37"/>
        <v>-4.1445782999921938</v>
      </c>
      <c r="J231" s="55"/>
      <c r="K231" s="55"/>
      <c r="L231" s="55"/>
      <c r="M231" s="55" t="str">
        <f t="shared" si="27"/>
        <v>2.1+0.0331435606315061j</v>
      </c>
      <c r="N231" s="55" t="str">
        <f t="shared" si="28"/>
        <v>1+33.1593432794258j</v>
      </c>
      <c r="O231" s="55" t="str">
        <f t="shared" si="38"/>
        <v>0.00290676645568302-0.063242906105607j</v>
      </c>
      <c r="P231" s="55">
        <f t="shared" si="39"/>
        <v>-87.368427024024669</v>
      </c>
      <c r="Q231" s="55"/>
      <c r="R231" s="55"/>
      <c r="S231" s="55"/>
      <c r="T231" s="55" t="str">
        <f t="shared" si="29"/>
        <v>7-0.887050137034841j</v>
      </c>
      <c r="U231" s="55">
        <f t="shared" si="30"/>
        <v>16.971147187651102</v>
      </c>
      <c r="V231" s="55">
        <f t="shared" si="31"/>
        <v>-7.2221099872038979</v>
      </c>
      <c r="W231" s="55"/>
      <c r="X231" s="55" t="str">
        <f t="shared" si="32"/>
        <v>84999.999999847-0.114029631220096j</v>
      </c>
      <c r="Y231" s="55" t="str">
        <f t="shared" si="33"/>
        <v>0.190476190476243+2.06856473869014E-07j</v>
      </c>
      <c r="Z231" s="55">
        <f t="shared" si="40"/>
        <v>-14.403186068111619</v>
      </c>
      <c r="AA231" s="55">
        <f t="shared" si="41"/>
        <v>6.2223015317635076E-5</v>
      </c>
      <c r="AB231" s="55"/>
      <c r="AC231" s="55"/>
      <c r="AD231" s="55"/>
      <c r="AE231" s="55" t="str">
        <f t="shared" si="42"/>
        <v>-0.215258430744727-1.40098719503089j</v>
      </c>
      <c r="AF231" s="55">
        <f t="shared" si="43"/>
        <v>3.0300183740242046</v>
      </c>
      <c r="AG231" s="55">
        <f t="shared" si="44"/>
        <v>-98.73505308820549</v>
      </c>
      <c r="AH231" s="55">
        <f t="shared" si="34"/>
        <v>81.26494691179451</v>
      </c>
      <c r="AI231" s="55">
        <f t="shared" si="45"/>
        <v>-3.0300183740242046</v>
      </c>
      <c r="AJ231" s="55"/>
      <c r="AK231" s="55"/>
      <c r="AL231" s="39"/>
      <c r="AM231" s="55"/>
    </row>
    <row r="232" spans="2:39" s="29" customFormat="1" hidden="1" x14ac:dyDescent="0.3">
      <c r="B232" s="38">
        <v>121</v>
      </c>
      <c r="C232" s="55">
        <f t="shared" si="23"/>
        <v>26302.679918953818</v>
      </c>
      <c r="D232" s="55" t="str">
        <f t="shared" si="35"/>
        <v>165264.612006218j</v>
      </c>
      <c r="E232" s="55">
        <f t="shared" si="24"/>
        <v>0.99767646112397468</v>
      </c>
      <c r="F232" s="55" t="str">
        <f t="shared" si="25"/>
        <v>0.075717252850525j</v>
      </c>
      <c r="G232" s="55" t="str">
        <f t="shared" si="26"/>
        <v>16.6098126795068-1.260578389348j</v>
      </c>
      <c r="H232" s="55">
        <f t="shared" si="36"/>
        <v>24.432237585254349</v>
      </c>
      <c r="I232" s="55">
        <f t="shared" si="37"/>
        <v>-4.340062735344806</v>
      </c>
      <c r="J232" s="55"/>
      <c r="K232" s="55"/>
      <c r="L232" s="55"/>
      <c r="M232" s="55" t="str">
        <f t="shared" si="27"/>
        <v>2.1+0.0347055685213058j</v>
      </c>
      <c r="N232" s="55" t="str">
        <f t="shared" si="28"/>
        <v>1+34.7220949825064j</v>
      </c>
      <c r="O232" s="55" t="str">
        <f t="shared" si="38"/>
        <v>0.00273908887555693-0.0604013355813087j</v>
      </c>
      <c r="P232" s="55">
        <f t="shared" si="39"/>
        <v>-87.403521221469802</v>
      </c>
      <c r="Q232" s="55"/>
      <c r="R232" s="55"/>
      <c r="S232" s="55"/>
      <c r="T232" s="55" t="str">
        <f t="shared" si="29"/>
        <v>7-0.847126304297574j</v>
      </c>
      <c r="U232" s="55">
        <f t="shared" si="30"/>
        <v>16.965103566282849</v>
      </c>
      <c r="V232" s="55">
        <f t="shared" si="31"/>
        <v>-6.900268040816818</v>
      </c>
      <c r="W232" s="55"/>
      <c r="X232" s="55" t="str">
        <f t="shared" si="32"/>
        <v>84999.9999998323-0.119403682174257j</v>
      </c>
      <c r="Y232" s="55" t="str">
        <f t="shared" si="33"/>
        <v>0.190476190476249+2.16605319137387E-07j</v>
      </c>
      <c r="Z232" s="55">
        <f t="shared" si="40"/>
        <v>-14.403186068110852</v>
      </c>
      <c r="AA232" s="55">
        <f t="shared" si="41"/>
        <v>6.5155495684898816E-5</v>
      </c>
      <c r="AB232" s="55"/>
      <c r="AC232" s="55"/>
      <c r="AD232" s="55"/>
      <c r="AE232" s="55" t="str">
        <f t="shared" si="42"/>
        <v>-0.203298028674276-1.33733239680597j</v>
      </c>
      <c r="AF232" s="55">
        <f t="shared" si="43"/>
        <v>2.6240078175350479</v>
      </c>
      <c r="AG232" s="55">
        <f t="shared" si="44"/>
        <v>-98.643786842135739</v>
      </c>
      <c r="AH232" s="55">
        <f t="shared" si="34"/>
        <v>81.356213157864261</v>
      </c>
      <c r="AI232" s="55">
        <f t="shared" si="45"/>
        <v>-2.6240078175350479</v>
      </c>
      <c r="AJ232" s="55"/>
      <c r="AK232" s="55"/>
      <c r="AL232" s="39"/>
      <c r="AM232" s="55"/>
    </row>
    <row r="233" spans="2:39" s="29" customFormat="1" hidden="1" x14ac:dyDescent="0.3">
      <c r="B233" s="38">
        <v>122</v>
      </c>
      <c r="C233" s="55">
        <f t="shared" si="23"/>
        <v>27542.287033381683</v>
      </c>
      <c r="D233" s="55" t="str">
        <f t="shared" si="35"/>
        <v>173053.293214267j</v>
      </c>
      <c r="E233" s="55">
        <f t="shared" si="24"/>
        <v>0.99745229028454718</v>
      </c>
      <c r="F233" s="55" t="str">
        <f t="shared" si="25"/>
        <v>0.0792856970397734j</v>
      </c>
      <c r="G233" s="55" t="str">
        <f t="shared" si="26"/>
        <v>16.6043245939961-1.31984803898147j</v>
      </c>
      <c r="H233" s="55">
        <f t="shared" si="36"/>
        <v>24.431778324595857</v>
      </c>
      <c r="I233" s="55">
        <f t="shared" si="37"/>
        <v>-4.5447831420501013</v>
      </c>
      <c r="J233" s="55"/>
      <c r="K233" s="55"/>
      <c r="L233" s="55"/>
      <c r="M233" s="55" t="str">
        <f t="shared" si="27"/>
        <v>2.1+0.0363411915749961j</v>
      </c>
      <c r="N233" s="55" t="str">
        <f t="shared" si="28"/>
        <v>1+36.3584969043175j</v>
      </c>
      <c r="O233" s="55" t="str">
        <f t="shared" si="38"/>
        <v>0.00258614172443896-0.0576870343071442j</v>
      </c>
      <c r="P233" s="55">
        <f t="shared" si="39"/>
        <v>-87.433117146283735</v>
      </c>
      <c r="Q233" s="55"/>
      <c r="R233" s="55"/>
      <c r="S233" s="55"/>
      <c r="T233" s="55" t="str">
        <f t="shared" si="29"/>
        <v>7-0.80899934002792j</v>
      </c>
      <c r="U233" s="55">
        <f t="shared" si="30"/>
        <v>16.959584375654916</v>
      </c>
      <c r="V233" s="55">
        <f t="shared" si="31"/>
        <v>-6.5925020754490529</v>
      </c>
      <c r="W233" s="55"/>
      <c r="X233" s="55" t="str">
        <f t="shared" si="32"/>
        <v>84999.9999998161-0.125031004347037j</v>
      </c>
      <c r="Y233" s="55" t="str">
        <f t="shared" si="33"/>
        <v>0.190476190476254+2.26813613328432E-07j</v>
      </c>
      <c r="Z233" s="55">
        <f t="shared" si="40"/>
        <v>-14.403186068110079</v>
      </c>
      <c r="AA233" s="55">
        <f t="shared" si="41"/>
        <v>6.8226179594059588E-5</v>
      </c>
      <c r="AB233" s="55"/>
      <c r="AC233" s="55"/>
      <c r="AD233" s="55"/>
      <c r="AE233" s="55" t="str">
        <f t="shared" si="42"/>
        <v>-0.192387755344984-1.27657481179385j</v>
      </c>
      <c r="AF233" s="55">
        <f t="shared" si="43"/>
        <v>2.2184604790884608</v>
      </c>
      <c r="AG233" s="55">
        <f t="shared" si="44"/>
        <v>-98.570334137603268</v>
      </c>
      <c r="AH233" s="55">
        <f t="shared" si="34"/>
        <v>81.429665862396732</v>
      </c>
      <c r="AI233" s="55">
        <f t="shared" si="45"/>
        <v>-2.2184604790884608</v>
      </c>
      <c r="AJ233" s="55"/>
      <c r="AK233" s="55"/>
      <c r="AL233" s="39"/>
      <c r="AM233" s="55"/>
    </row>
    <row r="234" spans="2:39" s="29" customFormat="1" hidden="1" x14ac:dyDescent="0.3">
      <c r="B234" s="38">
        <v>123</v>
      </c>
      <c r="C234" s="55">
        <f t="shared" si="23"/>
        <v>28840.315031266073</v>
      </c>
      <c r="D234" s="55" t="str">
        <f t="shared" si="35"/>
        <v>181209.043658882j</v>
      </c>
      <c r="E234" s="55">
        <f t="shared" si="24"/>
        <v>0.99720649184690391</v>
      </c>
      <c r="F234" s="55" t="str">
        <f t="shared" si="25"/>
        <v>0.0830223168224614j</v>
      </c>
      <c r="G234" s="55" t="str">
        <f t="shared" si="26"/>
        <v>16.5983064468795-1.38189017802814j</v>
      </c>
      <c r="H234" s="55">
        <f t="shared" si="36"/>
        <v>24.431274310082781</v>
      </c>
      <c r="I234" s="55">
        <f t="shared" si="37"/>
        <v>-4.7591781882664854</v>
      </c>
      <c r="J234" s="55"/>
      <c r="K234" s="55"/>
      <c r="L234" s="55"/>
      <c r="M234" s="55" t="str">
        <f t="shared" si="27"/>
        <v>2.1+0.0380538991683652j</v>
      </c>
      <c r="N234" s="55" t="str">
        <f t="shared" si="28"/>
        <v>1+38.0720200727311j</v>
      </c>
      <c r="O234" s="55" t="str">
        <f t="shared" si="38"/>
        <v>0.00244663281342933-0.055094354415119j</v>
      </c>
      <c r="P234" s="55">
        <f t="shared" si="39"/>
        <v>-87.457276794095819</v>
      </c>
      <c r="Q234" s="55"/>
      <c r="R234" s="55"/>
      <c r="S234" s="55"/>
      <c r="T234" s="55" t="str">
        <f t="shared" si="29"/>
        <v>7-0.772588371822897j</v>
      </c>
      <c r="U234" s="55">
        <f t="shared" si="30"/>
        <v>16.954544691224839</v>
      </c>
      <c r="V234" s="55">
        <f t="shared" si="31"/>
        <v>-6.2982304718821771</v>
      </c>
      <c r="W234" s="55"/>
      <c r="X234" s="55" t="str">
        <f t="shared" si="32"/>
        <v>84999.9999997983-0.130923534043232j</v>
      </c>
      <c r="Y234" s="55" t="str">
        <f t="shared" si="33"/>
        <v>0.190476190476261+2.37503009602779E-07j</v>
      </c>
      <c r="Z234" s="55">
        <f t="shared" si="40"/>
        <v>-14.403186068109168</v>
      </c>
      <c r="AA234" s="55">
        <f t="shared" si="41"/>
        <v>7.1441580377381593E-5</v>
      </c>
      <c r="AB234" s="55"/>
      <c r="AC234" s="55"/>
      <c r="AD234" s="55"/>
      <c r="AE234" s="55" t="str">
        <f t="shared" si="42"/>
        <v>-0.182435432109435-1.2185777444206j</v>
      </c>
      <c r="AF234" s="55">
        <f t="shared" si="43"/>
        <v>1.8133310805801126</v>
      </c>
      <c r="AG234" s="55">
        <f t="shared" si="44"/>
        <v>-98.514614012664097</v>
      </c>
      <c r="AH234" s="55">
        <f t="shared" si="34"/>
        <v>81.485385987335903</v>
      </c>
      <c r="AI234" s="55">
        <f t="shared" si="45"/>
        <v>-1.8133310805801126</v>
      </c>
      <c r="AJ234" s="55"/>
      <c r="AK234" s="55"/>
      <c r="AL234" s="39"/>
      <c r="AM234" s="55"/>
    </row>
    <row r="235" spans="2:39" s="29" customFormat="1" hidden="1" x14ac:dyDescent="0.3">
      <c r="B235" s="38">
        <v>124</v>
      </c>
      <c r="C235" s="55">
        <f t="shared" si="23"/>
        <v>30199.517204020169</v>
      </c>
      <c r="D235" s="55" t="str">
        <f t="shared" si="35"/>
        <v>189749.162780217j</v>
      </c>
      <c r="E235" s="55">
        <f t="shared" si="24"/>
        <v>0.99693697921938185</v>
      </c>
      <c r="F235" s="55" t="str">
        <f t="shared" si="25"/>
        <v>0.0869350380701257j</v>
      </c>
      <c r="G235" s="55" t="str">
        <f t="shared" si="26"/>
        <v>16.5917069840055-1.44683235587501j</v>
      </c>
      <c r="H235" s="55">
        <f t="shared" si="36"/>
        <v>24.430721134087587</v>
      </c>
      <c r="I235" s="55">
        <f t="shared" si="37"/>
        <v>-4.983707710916252</v>
      </c>
      <c r="J235" s="55"/>
      <c r="K235" s="55"/>
      <c r="L235" s="55"/>
      <c r="M235" s="55" t="str">
        <f t="shared" si="27"/>
        <v>2.1+0.0398473241838456j</v>
      </c>
      <c r="N235" s="55" t="str">
        <f t="shared" si="28"/>
        <v>1+39.8662991001236j</v>
      </c>
      <c r="O235" s="55" t="str">
        <f t="shared" si="38"/>
        <v>0.00231938299224296-0.0526178919126519j</v>
      </c>
      <c r="P235" s="55">
        <f t="shared" si="39"/>
        <v>-87.476050790193469</v>
      </c>
      <c r="Q235" s="55"/>
      <c r="R235" s="55"/>
      <c r="S235" s="55"/>
      <c r="T235" s="55" t="str">
        <f t="shared" si="29"/>
        <v>7-0.737816167137241j</v>
      </c>
      <c r="U235" s="55">
        <f t="shared" si="30"/>
        <v>16.949943339847991</v>
      </c>
      <c r="V235" s="55">
        <f t="shared" si="31"/>
        <v>-6.0168912749153884</v>
      </c>
      <c r="W235" s="55"/>
      <c r="X235" s="55" t="str">
        <f t="shared" si="32"/>
        <v>84999.9999997789-0.13709377010835j</v>
      </c>
      <c r="Y235" s="55" t="str">
        <f t="shared" si="33"/>
        <v>0.190476190476267+2.48696181603072E-07j</v>
      </c>
      <c r="Z235" s="55">
        <f t="shared" si="40"/>
        <v>-14.403186068108244</v>
      </c>
      <c r="AA235" s="55">
        <f t="shared" si="41"/>
        <v>7.4808518331021678E-5</v>
      </c>
      <c r="AB235" s="55"/>
      <c r="AC235" s="55"/>
      <c r="AD235" s="55"/>
      <c r="AE235" s="55" t="str">
        <f t="shared" si="42"/>
        <v>-0.173356937891571-1.16321135856358j</v>
      </c>
      <c r="AF235" s="55">
        <f t="shared" si="43"/>
        <v>1.4085775519149537</v>
      </c>
      <c r="AG235" s="55">
        <f t="shared" si="44"/>
        <v>-98.476574967506778</v>
      </c>
      <c r="AH235" s="55">
        <f t="shared" si="34"/>
        <v>81.523425032493222</v>
      </c>
      <c r="AI235" s="55">
        <f t="shared" si="45"/>
        <v>-1.4085775519149537</v>
      </c>
      <c r="AJ235" s="55"/>
      <c r="AK235" s="55"/>
      <c r="AL235" s="39"/>
      <c r="AM235" s="55"/>
    </row>
    <row r="236" spans="2:39" s="29" customFormat="1" hidden="1" x14ac:dyDescent="0.3">
      <c r="B236" s="38">
        <v>125</v>
      </c>
      <c r="C236" s="55">
        <f t="shared" si="23"/>
        <v>31622.776601683825</v>
      </c>
      <c r="D236" s="55" t="str">
        <f t="shared" si="35"/>
        <v>198691.765315922j</v>
      </c>
      <c r="E236" s="55">
        <f t="shared" si="24"/>
        <v>0.9966414644997188</v>
      </c>
      <c r="F236" s="55" t="str">
        <f t="shared" si="25"/>
        <v>0.0910321601891202j</v>
      </c>
      <c r="G236" s="55" t="str">
        <f t="shared" si="26"/>
        <v>16.5844699839775-1.51480766354721j</v>
      </c>
      <c r="H236" s="55">
        <f t="shared" si="36"/>
        <v>24.430113945630151</v>
      </c>
      <c r="I236" s="55">
        <f t="shared" si="37"/>
        <v>-5.2188537847790153</v>
      </c>
      <c r="J236" s="55"/>
      <c r="K236" s="55"/>
      <c r="L236" s="55"/>
      <c r="M236" s="55" t="str">
        <f t="shared" si="27"/>
        <v>2.1+0.0417252707163436j</v>
      </c>
      <c r="N236" s="55" t="str">
        <f t="shared" si="28"/>
        <v>1+41.7451398928752j</v>
      </c>
      <c r="O236" s="55" t="str">
        <f t="shared" si="38"/>
        <v>0.00220331631382471-0.0502524770325231j</v>
      </c>
      <c r="P236" s="55">
        <f t="shared" si="39"/>
        <v>-87.48947848509836</v>
      </c>
      <c r="Q236" s="55"/>
      <c r="R236" s="55"/>
      <c r="S236" s="55"/>
      <c r="T236" s="55" t="str">
        <f t="shared" si="29"/>
        <v>7-0.704608969462818j</v>
      </c>
      <c r="U236" s="55">
        <f t="shared" si="30"/>
        <v>16.945742602705998</v>
      </c>
      <c r="V236" s="55">
        <f t="shared" si="31"/>
        <v>-5.7479421115720779</v>
      </c>
      <c r="W236" s="55"/>
      <c r="X236" s="55" t="str">
        <f t="shared" si="32"/>
        <v>84999.9999997576-0.143554800440344j</v>
      </c>
      <c r="Y236" s="55" t="str">
        <f t="shared" si="33"/>
        <v>0.190476190476273+2.60416871547823E-07j</v>
      </c>
      <c r="Z236" s="55">
        <f t="shared" si="40"/>
        <v>-14.403186068107255</v>
      </c>
      <c r="AA236" s="55">
        <f t="shared" si="41"/>
        <v>7.8334135181793669E-5</v>
      </c>
      <c r="AB236" s="55"/>
      <c r="AC236" s="55"/>
      <c r="AD236" s="55"/>
      <c r="AE236" s="55" t="str">
        <f t="shared" si="42"/>
        <v>-0.165075507440065-1.11035227269079j</v>
      </c>
      <c r="AF236" s="55">
        <f t="shared" si="43"/>
        <v>1.0041607217455959</v>
      </c>
      <c r="AG236" s="55">
        <f t="shared" si="44"/>
        <v>-98.456196047314279</v>
      </c>
      <c r="AH236" s="55">
        <f t="shared" si="34"/>
        <v>81.543803952685721</v>
      </c>
      <c r="AI236" s="55">
        <f t="shared" si="45"/>
        <v>-1.0041607217455959</v>
      </c>
      <c r="AJ236" s="55"/>
      <c r="AK236" s="55"/>
      <c r="AL236" s="39"/>
      <c r="AM236" s="55"/>
    </row>
    <row r="237" spans="2:39" s="29" customFormat="1" hidden="1" x14ac:dyDescent="0.3">
      <c r="B237" s="38">
        <v>126</v>
      </c>
      <c r="C237" s="55">
        <f t="shared" si="23"/>
        <v>33113.112148259133</v>
      </c>
      <c r="D237" s="55" t="str">
        <f t="shared" si="35"/>
        <v>208055.819724932j</v>
      </c>
      <c r="E237" s="55">
        <f t="shared" si="24"/>
        <v>0.99631743905296877</v>
      </c>
      <c r="F237" s="55" t="str">
        <f t="shared" si="25"/>
        <v>0.0953223737247706j</v>
      </c>
      <c r="G237" s="55" t="str">
        <f t="shared" si="26"/>
        <v>16.576533774683-1.58595492319552j</v>
      </c>
      <c r="H237" s="55">
        <f t="shared" si="36"/>
        <v>24.429447403960147</v>
      </c>
      <c r="I237" s="55">
        <f t="shared" si="37"/>
        <v>-5.4651218520652378</v>
      </c>
      <c r="J237" s="55"/>
      <c r="K237" s="55"/>
      <c r="L237" s="55"/>
      <c r="M237" s="55" t="str">
        <f t="shared" si="27"/>
        <v>2.1+0.0436917221422357j</v>
      </c>
      <c r="N237" s="55" t="str">
        <f t="shared" si="28"/>
        <v>1+43.7125277242082j</v>
      </c>
      <c r="O237" s="55" t="str">
        <f t="shared" si="38"/>
        <v>0.00209745104579311-0.0479931648471653j</v>
      </c>
      <c r="P237" s="55">
        <f t="shared" si="39"/>
        <v>-87.497588029058804</v>
      </c>
      <c r="Q237" s="55"/>
      <c r="R237" s="55"/>
      <c r="S237" s="55"/>
      <c r="T237" s="55" t="str">
        <f t="shared" si="29"/>
        <v>7-0.672896341881194j</v>
      </c>
      <c r="U237" s="55">
        <f t="shared" si="30"/>
        <v>16.941907939030134</v>
      </c>
      <c r="V237" s="55">
        <f t="shared" si="31"/>
        <v>-5.4908600167971811</v>
      </c>
      <c r="W237" s="55"/>
      <c r="X237" s="55" t="str">
        <f t="shared" si="32"/>
        <v>84999.9999997342-0.150320329750793j</v>
      </c>
      <c r="Y237" s="55" t="str">
        <f t="shared" si="33"/>
        <v>0.190476190476283+2.7268994059183E-07j</v>
      </c>
      <c r="Z237" s="55">
        <f t="shared" si="40"/>
        <v>-14.403186068106015</v>
      </c>
      <c r="AA237" s="55">
        <f t="shared" si="41"/>
        <v>8.2025909235725408E-5</v>
      </c>
      <c r="AB237" s="55"/>
      <c r="AC237" s="55"/>
      <c r="AD237" s="55"/>
      <c r="AE237" s="55" t="str">
        <f t="shared" si="42"/>
        <v>-0.157521089922218-1.0598831852405j</v>
      </c>
      <c r="AF237" s="55">
        <f t="shared" si="43"/>
        <v>0.60004402343568175</v>
      </c>
      <c r="AG237" s="55">
        <f t="shared" si="44"/>
        <v>-98.453487872011976</v>
      </c>
      <c r="AH237" s="55">
        <f t="shared" si="34"/>
        <v>81.546512127988024</v>
      </c>
      <c r="AI237" s="55">
        <f t="shared" si="45"/>
        <v>-0.60004402343568175</v>
      </c>
      <c r="AJ237" s="55"/>
      <c r="AK237" s="55"/>
      <c r="AL237" s="39"/>
      <c r="AM237" s="55"/>
    </row>
    <row r="238" spans="2:39" s="29" customFormat="1" hidden="1" x14ac:dyDescent="0.3">
      <c r="B238" s="38">
        <v>127</v>
      </c>
      <c r="C238" s="55">
        <f t="shared" si="23"/>
        <v>34673.68504525318</v>
      </c>
      <c r="D238" s="55" t="str">
        <f t="shared" si="35"/>
        <v>217861.188422107j</v>
      </c>
      <c r="E238" s="55">
        <f t="shared" si="24"/>
        <v>0.99596215221561191</v>
      </c>
      <c r="F238" s="55" t="str">
        <f t="shared" si="25"/>
        <v>0.0998147787951839j</v>
      </c>
      <c r="G238" s="55" t="str">
        <f t="shared" si="26"/>
        <v>16.5678307024097-1.66041887535408j</v>
      </c>
      <c r="H238" s="55">
        <f t="shared" si="36"/>
        <v>24.428715626930749</v>
      </c>
      <c r="I238" s="55">
        <f t="shared" si="37"/>
        <v>-5.7230419166878184</v>
      </c>
      <c r="J238" s="55"/>
      <c r="K238" s="55"/>
      <c r="L238" s="55"/>
      <c r="M238" s="55" t="str">
        <f t="shared" si="27"/>
        <v>2.1+0.0457508495686425j</v>
      </c>
      <c r="N238" s="55" t="str">
        <f t="shared" si="28"/>
        <v>1+45.7726356874847j</v>
      </c>
      <c r="O238" s="55" t="str">
        <f t="shared" si="38"/>
        <v>0.00200089145731213-0.0458352261571061j</v>
      </c>
      <c r="P238" s="55">
        <f t="shared" si="39"/>
        <v>-87.50039642544705</v>
      </c>
      <c r="Q238" s="55"/>
      <c r="R238" s="55"/>
      <c r="S238" s="55"/>
      <c r="T238" s="55" t="str">
        <f t="shared" si="29"/>
        <v>7-0.642611017657489j</v>
      </c>
      <c r="U238" s="55">
        <f t="shared" si="30"/>
        <v>16.938407729639714</v>
      </c>
      <c r="V238" s="55">
        <f t="shared" si="31"/>
        <v>-5.2451411817402418</v>
      </c>
      <c r="W238" s="55"/>
      <c r="X238" s="55" t="str">
        <f t="shared" si="32"/>
        <v>84999.9999997085-0.157404708634433j</v>
      </c>
      <c r="Y238" s="55" t="str">
        <f t="shared" si="33"/>
        <v>0.190476190476292+2.85541421560009E-07j</v>
      </c>
      <c r="Z238" s="55">
        <f t="shared" si="40"/>
        <v>-14.40318606810475</v>
      </c>
      <c r="AA238" s="55">
        <f t="shared" si="41"/>
        <v>8.589167124055032E-5</v>
      </c>
      <c r="AB238" s="55"/>
      <c r="AC238" s="55"/>
      <c r="AD238" s="55"/>
      <c r="AE238" s="55" t="str">
        <f t="shared" si="42"/>
        <v>-0.150629762759936-1.01169252732444j</v>
      </c>
      <c r="AF238" s="55">
        <f t="shared" si="43"/>
        <v>0.19619321493736644</v>
      </c>
      <c r="AG238" s="55">
        <f t="shared" si="44"/>
        <v>-98.46849363220386</v>
      </c>
      <c r="AH238" s="55">
        <f t="shared" si="34"/>
        <v>81.53150636779614</v>
      </c>
      <c r="AI238" s="55">
        <f t="shared" si="45"/>
        <v>-0.19619321493736644</v>
      </c>
      <c r="AJ238" s="55"/>
      <c r="AK238" s="55"/>
      <c r="AL238" s="39"/>
      <c r="AM238" s="55"/>
    </row>
    <row r="239" spans="2:39" s="29" customFormat="1" hidden="1" x14ac:dyDescent="0.3">
      <c r="B239" s="38">
        <v>128</v>
      </c>
      <c r="C239" s="55">
        <f t="shared" ref="C239:C302" si="46">Fstart*10^(Step*B239)</f>
        <v>36307.805477010152</v>
      </c>
      <c r="D239" s="55" t="str">
        <f t="shared" si="35"/>
        <v>228128.669909085j</v>
      </c>
      <c r="E239" s="55">
        <f t="shared" ref="E239:E302" si="47">(IMPRODUCT(D239,D239))/wn^2 + 1</f>
        <v>0.99557258794507331</v>
      </c>
      <c r="F239" s="55" t="str">
        <f t="shared" ref="F239:F302" si="48">IMDIV(D239,wn*Qn)</f>
        <v>0.104518904393823j</v>
      </c>
      <c r="G239" s="55" t="str">
        <f t="shared" ref="G239:G302" si="49">IMDIV(1/Rcsa, IMSUM(E239,F239))</f>
        <v>16.5582865488455-1.73835036207304j</v>
      </c>
      <c r="H239" s="55">
        <f t="shared" si="36"/>
        <v>24.427912133514905</v>
      </c>
      <c r="I239" s="55">
        <f t="shared" si="37"/>
        <v>-5.9931698078214684</v>
      </c>
      <c r="J239" s="55"/>
      <c r="K239" s="55"/>
      <c r="L239" s="55"/>
      <c r="M239" s="55" t="str">
        <f t="shared" ref="M239:M302" si="50">IMPRODUCT(Ro, IMSUM(1, IMDIV(D239,wesr)))</f>
        <v>2.1+0.0479070206809079j</v>
      </c>
      <c r="N239" s="55" t="str">
        <f t="shared" ref="N239:N302" si="51">IMSUM(1, IMDIV(D239,wz))</f>
        <v>1+47.9298335478988j</v>
      </c>
      <c r="O239" s="55" t="str">
        <f t="shared" si="38"/>
        <v>0.0019128203157528-0.0437741386601628j</v>
      </c>
      <c r="P239" s="55">
        <f t="shared" si="39"/>
        <v>-87.497909563055984</v>
      </c>
      <c r="Q239" s="55"/>
      <c r="R239" s="55"/>
      <c r="S239" s="55"/>
      <c r="T239" s="55" t="str">
        <f t="shared" ref="T239:T302" si="52">IMPRODUCT(gm_EA*10^-6,IMSUM(RCOMP*10^6,IMDIV(1,IMPRODUCT(D239,CCOMP*10^-12))))</f>
        <v>7-0.61368875755859j</v>
      </c>
      <c r="U239" s="55">
        <f t="shared" ref="U239:U302" si="53">20*LOG(IMABS(T239),10)</f>
        <v>16.935213039270273</v>
      </c>
      <c r="V239" s="55">
        <f t="shared" ref="V239:V302" si="54">(IMARGUMENT(T239)*(180/PI()))</f>
        <v>-5.0103006379195874</v>
      </c>
      <c r="W239" s="55"/>
      <c r="X239" s="55" t="str">
        <f t="shared" ref="X239:X302" si="55">IMDIV(Rfb_upper*1000,IMSUM(IMPRODUCT(D239,Rfb_upper*1000,Cff*0.000000000001),1))</f>
        <v>84999.9999996804-0.164822964008694j</v>
      </c>
      <c r="Y239" s="55" t="str">
        <f t="shared" ref="Y239:Y302" si="56">IMDIV(Rfb_lower*1000,IMSUM(X239,Rfb_lower*1000))</f>
        <v>0.190476190476302+2.98998574166517E-07j</v>
      </c>
      <c r="Z239" s="55">
        <f t="shared" si="40"/>
        <v>-14.40318606810335</v>
      </c>
      <c r="AA239" s="55">
        <f t="shared" si="41"/>
        <v>8.993962099576991E-5</v>
      </c>
      <c r="AB239" s="55"/>
      <c r="AC239" s="55"/>
      <c r="AD239" s="55"/>
      <c r="AE239" s="55" t="str">
        <f t="shared" si="42"/>
        <v>-0.144343196019173-0.965674140164244j</v>
      </c>
      <c r="AF239" s="55">
        <f t="shared" si="43"/>
        <v>-0.20742388885921101</v>
      </c>
      <c r="AG239" s="55">
        <f t="shared" si="44"/>
        <v>-98.501290069176008</v>
      </c>
      <c r="AH239" s="55">
        <f t="shared" ref="AH239:AH302" si="57">(IMARGUMENT(IMPRODUCT(-1,AE239))*(180/PI()))</f>
        <v>81.498709930823992</v>
      </c>
      <c r="AI239" s="55">
        <f t="shared" si="45"/>
        <v>0.20742388885921101</v>
      </c>
      <c r="AJ239" s="55"/>
      <c r="AK239" s="55"/>
      <c r="AL239" s="39"/>
      <c r="AM239" s="55"/>
    </row>
    <row r="240" spans="2:39" s="29" customFormat="1" hidden="1" x14ac:dyDescent="0.3">
      <c r="B240" s="38">
        <v>129</v>
      </c>
      <c r="C240" s="55">
        <f t="shared" si="46"/>
        <v>38018.939632056165</v>
      </c>
      <c r="D240" s="55" t="str">
        <f t="shared" ref="D240:D303" si="58">COMPLEX(0,2*PI()*C240,"j")</f>
        <v>238880.042890683j</v>
      </c>
      <c r="E240" s="55">
        <f t="shared" si="47"/>
        <v>0.99514543921643139</v>
      </c>
      <c r="F240" s="55" t="str">
        <f t="shared" si="48"/>
        <v>0.109444728601775j</v>
      </c>
      <c r="G240" s="55" t="str">
        <f t="shared" si="49"/>
        <v>16.5478198907905-1.81990650364096j</v>
      </c>
      <c r="H240" s="55">
        <f t="shared" ref="H240:H303" si="59">20*LOG(IMABS(G240),10)</f>
        <v>24.427029779724691</v>
      </c>
      <c r="I240" s="55">
        <f t="shared" ref="I240:I303" si="60">(IMARGUMENT(G240)*(180/PI()))</f>
        <v>-6.276088517739475</v>
      </c>
      <c r="J240" s="55"/>
      <c r="K240" s="55"/>
      <c r="L240" s="55"/>
      <c r="M240" s="55" t="str">
        <f t="shared" si="50"/>
        <v>2.1+0.0501648090070434j</v>
      </c>
      <c r="N240" s="55" t="str">
        <f t="shared" si="51"/>
        <v>1+50.1886970113325j</v>
      </c>
      <c r="O240" s="55" t="str">
        <f t="shared" ref="O240:O303" si="61">IMDIV(M240,N240)</f>
        <v>0.0018324920328491-0.0418055784053009j</v>
      </c>
      <c r="P240" s="55">
        <f t="shared" ref="P240:P303" si="62">(IMARGUMENT(O240)*(180/PI()))</f>
        <v>-87.490122227291792</v>
      </c>
      <c r="Q240" s="55"/>
      <c r="R240" s="55"/>
      <c r="S240" s="55"/>
      <c r="T240" s="55" t="str">
        <f t="shared" si="52"/>
        <v>7-0.58606821359316j</v>
      </c>
      <c r="U240" s="55">
        <f t="shared" si="53"/>
        <v>16.932297396644579</v>
      </c>
      <c r="V240" s="55">
        <f t="shared" si="54"/>
        <v>-4.7858718889337339</v>
      </c>
      <c r="W240" s="55"/>
      <c r="X240" s="55" t="str">
        <f t="shared" si="55"/>
        <v>84999.9999996495-0.172590830987807j</v>
      </c>
      <c r="Y240" s="55" t="str">
        <f t="shared" si="56"/>
        <v>0.190476190476311+3.13089942836265E-07j</v>
      </c>
      <c r="Z240" s="55">
        <f t="shared" ref="Z240:Z303" si="63">20*LOG(IMABS(Y240),10)</f>
        <v>-14.403186068101906</v>
      </c>
      <c r="AA240" s="55">
        <f t="shared" ref="AA240:AA303" si="64">(IMARGUMENT(Y240)*(180/PI()))</f>
        <v>9.4178344745534073E-5</v>
      </c>
      <c r="AB240" s="55"/>
      <c r="AC240" s="55"/>
      <c r="AD240" s="55"/>
      <c r="AE240" s="55" t="str">
        <f t="shared" ref="AE240:AE303" si="65">IMPRODUCT(G240,O240,T240,Y240)</f>
        <v>-0.138608163043834-0.921726974958071j</v>
      </c>
      <c r="AF240" s="55">
        <f t="shared" ref="AF240:AF303" si="66">20*LOG(IMABS(AE240),10)</f>
        <v>-0.61083767286413382</v>
      </c>
      <c r="AG240" s="55">
        <f t="shared" ref="AG240:AG303" si="67">(IMARGUMENT(AE240)*(180/PI()))</f>
        <v>-98.551988455620275</v>
      </c>
      <c r="AH240" s="55">
        <f t="shared" si="57"/>
        <v>81.448011544379725</v>
      </c>
      <c r="AI240" s="55">
        <f t="shared" ref="AI240:AI303" si="68">0-AF240</f>
        <v>0.61083767286413382</v>
      </c>
      <c r="AJ240" s="55"/>
      <c r="AK240" s="55"/>
      <c r="AL240" s="39"/>
      <c r="AM240" s="55"/>
    </row>
    <row r="241" spans="2:39" s="29" customFormat="1" hidden="1" x14ac:dyDescent="0.3">
      <c r="B241" s="38">
        <v>130</v>
      </c>
      <c r="C241" s="55">
        <f t="shared" si="46"/>
        <v>39810.717055349764</v>
      </c>
      <c r="D241" s="55" t="str">
        <f t="shared" si="58"/>
        <v>250138.112470457j</v>
      </c>
      <c r="E241" s="55">
        <f t="shared" si="47"/>
        <v>0.99467707994896526</v>
      </c>
      <c r="F241" s="55" t="str">
        <f t="shared" si="48"/>
        <v>0.114602699752601j</v>
      </c>
      <c r="G241" s="55" t="str">
        <f t="shared" si="49"/>
        <v>16.5363413968919-1.9052508661522j</v>
      </c>
      <c r="H241" s="55">
        <f t="shared" si="59"/>
        <v>24.426060687088544</v>
      </c>
      <c r="I241" s="55">
        <f t="shared" si="60"/>
        <v>-6.5724096193594468</v>
      </c>
      <c r="J241" s="55"/>
      <c r="K241" s="55"/>
      <c r="L241" s="55"/>
      <c r="M241" s="55" t="str">
        <f t="shared" si="50"/>
        <v>2.1+0.052529003618796j</v>
      </c>
      <c r="N241" s="55" t="str">
        <f t="shared" si="51"/>
        <v>1+52.554017430043j</v>
      </c>
      <c r="O241" s="55" t="str">
        <f t="shared" si="61"/>
        <v>0.00175922640499633-0.0399254115327732j</v>
      </c>
      <c r="P241" s="55">
        <f t="shared" si="62"/>
        <v>-87.477018090262405</v>
      </c>
      <c r="Q241" s="55"/>
      <c r="R241" s="55"/>
      <c r="S241" s="55"/>
      <c r="T241" s="55" t="str">
        <f t="shared" si="52"/>
        <v>7-0.559690798884297j</v>
      </c>
      <c r="U241" s="55">
        <f t="shared" si="53"/>
        <v>16.929636591236342</v>
      </c>
      <c r="V241" s="55">
        <f t="shared" si="54"/>
        <v>-4.5714064999155566</v>
      </c>
      <c r="W241" s="55"/>
      <c r="X241" s="55" t="str">
        <f t="shared" si="55"/>
        <v>84999.9999996157-0.180724786259088j</v>
      </c>
      <c r="Y241" s="55" t="str">
        <f t="shared" si="56"/>
        <v>0.190476190476323+3.27845417251473E-07j</v>
      </c>
      <c r="Z241" s="55">
        <f t="shared" si="63"/>
        <v>-14.403186068100229</v>
      </c>
      <c r="AA241" s="55">
        <f t="shared" si="64"/>
        <v>9.8616833391212085E-5</v>
      </c>
      <c r="AB241" s="55"/>
      <c r="AC241" s="55"/>
      <c r="AD241" s="55"/>
      <c r="AE241" s="55" t="str">
        <f t="shared" si="65"/>
        <v>-0.133376093376256-0.879754813127278j</v>
      </c>
      <c r="AF241" s="55">
        <f t="shared" si="66"/>
        <v>-1.0140769692819269</v>
      </c>
      <c r="AG241" s="55">
        <f t="shared" si="67"/>
        <v>-98.620735592704008</v>
      </c>
      <c r="AH241" s="55">
        <f t="shared" si="57"/>
        <v>81.379264407295992</v>
      </c>
      <c r="AI241" s="55">
        <f t="shared" si="68"/>
        <v>1.0140769692819269</v>
      </c>
      <c r="AJ241" s="55"/>
      <c r="AK241" s="55"/>
      <c r="AL241" s="39"/>
      <c r="AM241" s="55"/>
    </row>
    <row r="242" spans="2:39" s="29" customFormat="1" hidden="1" x14ac:dyDescent="0.3">
      <c r="B242" s="38">
        <v>131</v>
      </c>
      <c r="C242" s="55">
        <f t="shared" si="46"/>
        <v>41686.938347033574</v>
      </c>
      <c r="D242" s="55" t="str">
        <f t="shared" si="58"/>
        <v>261926.758523383j</v>
      </c>
      <c r="E242" s="55">
        <f t="shared" si="47"/>
        <v>0.99416353422422699</v>
      </c>
      <c r="F242" s="55" t="str">
        <f t="shared" si="48"/>
        <v>0.120003758594654j</v>
      </c>
      <c r="G242" s="55" t="str">
        <f t="shared" si="49"/>
        <v>16.5237530551463-1.99455361662886j</v>
      </c>
      <c r="H242" s="55">
        <f t="shared" si="59"/>
        <v>24.424996162717946</v>
      </c>
      <c r="I242" s="55">
        <f t="shared" si="60"/>
        <v>-6.8827747694040307</v>
      </c>
      <c r="J242" s="55"/>
      <c r="K242" s="55"/>
      <c r="L242" s="55"/>
      <c r="M242" s="55" t="str">
        <f t="shared" si="50"/>
        <v>2.1+0.0550046192899104j</v>
      </c>
      <c r="N242" s="55" t="str">
        <f t="shared" si="51"/>
        <v>1+55.0308119657628j</v>
      </c>
      <c r="O242" s="55" t="str">
        <f t="shared" si="61"/>
        <v>0.00169240289691006-0.0381296863002593j</v>
      </c>
      <c r="P242" s="55">
        <f t="shared" si="62"/>
        <v>-87.458569679762249</v>
      </c>
      <c r="Q242" s="55"/>
      <c r="R242" s="55"/>
      <c r="S242" s="55"/>
      <c r="T242" s="55" t="str">
        <f t="shared" si="52"/>
        <v>7-0.534500563398915j</v>
      </c>
      <c r="U242" s="55">
        <f t="shared" si="53"/>
        <v>16.927208485688308</v>
      </c>
      <c r="V242" s="55">
        <f t="shared" si="54"/>
        <v>-4.3664736536085806</v>
      </c>
      <c r="W242" s="55"/>
      <c r="X242" s="55" t="str">
        <f t="shared" si="55"/>
        <v>84999.9999995787-0.189242083032207j</v>
      </c>
      <c r="Y242" s="55" t="str">
        <f t="shared" si="56"/>
        <v>0.190476190476335+3.43296295751673E-07j</v>
      </c>
      <c r="Z242" s="55">
        <f t="shared" si="63"/>
        <v>-14.403186068098442</v>
      </c>
      <c r="AA242" s="55">
        <f t="shared" si="64"/>
        <v>1.0326450156230005E-4</v>
      </c>
      <c r="AB242" s="55"/>
      <c r="AC242" s="55"/>
      <c r="AD242" s="55"/>
      <c r="AE242" s="55" t="str">
        <f t="shared" si="65"/>
        <v>-0.128602664330453-0.839666005115159j</v>
      </c>
      <c r="AF242" s="55">
        <f t="shared" si="66"/>
        <v>-1.4171692976431634</v>
      </c>
      <c r="AG242" s="55">
        <f t="shared" si="67"/>
        <v>-98.707714838273247</v>
      </c>
      <c r="AH242" s="55">
        <f t="shared" si="57"/>
        <v>81.292285161726753</v>
      </c>
      <c r="AI242" s="55">
        <f t="shared" si="68"/>
        <v>1.4171692976431634</v>
      </c>
      <c r="AJ242" s="55"/>
      <c r="AK242" s="55"/>
      <c r="AL242" s="39"/>
      <c r="AM242" s="55"/>
    </row>
    <row r="243" spans="2:39" s="29" customFormat="1" hidden="1" x14ac:dyDescent="0.3">
      <c r="B243" s="38">
        <v>132</v>
      </c>
      <c r="C243" s="55">
        <f t="shared" si="46"/>
        <v>43651.58322401662</v>
      </c>
      <c r="D243" s="55" t="str">
        <f t="shared" si="58"/>
        <v>274270.986348268j</v>
      </c>
      <c r="E243" s="55">
        <f t="shared" si="47"/>
        <v>0.99360044253432911</v>
      </c>
      <c r="F243" s="55" t="str">
        <f t="shared" si="48"/>
        <v>0.125659361497871j</v>
      </c>
      <c r="G243" s="55" t="str">
        <f t="shared" si="49"/>
        <v>16.5099473242939-2.08799166176153j</v>
      </c>
      <c r="H243" s="55">
        <f t="shared" si="59"/>
        <v>24.423826609852803</v>
      </c>
      <c r="I243" s="55">
        <f t="shared" si="60"/>
        <v>-7.2078573035979652</v>
      </c>
      <c r="J243" s="55"/>
      <c r="K243" s="55"/>
      <c r="L243" s="55"/>
      <c r="M243" s="55" t="str">
        <f t="shared" si="50"/>
        <v>2.1+0.0575969071331363j</v>
      </c>
      <c r="N243" s="55" t="str">
        <f t="shared" si="51"/>
        <v>1+57.6243342317711j</v>
      </c>
      <c r="O243" s="55" t="str">
        <f t="shared" si="61"/>
        <v>0.00163145542208145-0.0364146253931206j</v>
      </c>
      <c r="P243" s="55">
        <f t="shared" si="62"/>
        <v>-87.434738327155699</v>
      </c>
      <c r="Q243" s="55"/>
      <c r="R243" s="55"/>
      <c r="S243" s="55"/>
      <c r="T243" s="55" t="str">
        <f t="shared" si="52"/>
        <v>7-0.510444075270247j</v>
      </c>
      <c r="U243" s="55">
        <f t="shared" si="53"/>
        <v>16.924992842869191</v>
      </c>
      <c r="V243" s="55">
        <f t="shared" si="54"/>
        <v>-4.1706596807664917</v>
      </c>
      <c r="W243" s="55"/>
      <c r="X243" s="55" t="str">
        <f t="shared" si="55"/>
        <v>84999.999999538-0.198160787635547j</v>
      </c>
      <c r="Y243" s="55" t="str">
        <f t="shared" si="56"/>
        <v>0.19047619047635+3.59475351721696E-07j</v>
      </c>
      <c r="Z243" s="55">
        <f t="shared" si="63"/>
        <v>-14.403186068096394</v>
      </c>
      <c r="AA243" s="55">
        <f t="shared" si="64"/>
        <v>1.0813120758610964E-4</v>
      </c>
      <c r="AB243" s="55"/>
      <c r="AC243" s="55"/>
      <c r="AD243" s="55"/>
      <c r="AE243" s="55" t="str">
        <f t="shared" si="65"/>
        <v>-0.124247427882968-0.801373226105756j</v>
      </c>
      <c r="AF243" s="55">
        <f t="shared" si="66"/>
        <v>-1.8201410992705103</v>
      </c>
      <c r="AG243" s="55">
        <f t="shared" si="67"/>
        <v>-98.813147180312555</v>
      </c>
      <c r="AH243" s="55">
        <f t="shared" si="57"/>
        <v>81.186852819687445</v>
      </c>
      <c r="AI243" s="55">
        <f t="shared" si="68"/>
        <v>1.8201410992705103</v>
      </c>
      <c r="AJ243" s="55"/>
      <c r="AK243" s="55"/>
      <c r="AL243" s="39"/>
      <c r="AM243" s="55"/>
    </row>
    <row r="244" spans="2:39" s="29" customFormat="1" hidden="1" x14ac:dyDescent="0.3">
      <c r="B244" s="38">
        <v>133</v>
      </c>
      <c r="C244" s="55">
        <f t="shared" si="46"/>
        <v>45708.818961487559</v>
      </c>
      <c r="D244" s="55" t="str">
        <f t="shared" si="58"/>
        <v>287196.97970735j</v>
      </c>
      <c r="E244" s="55">
        <f t="shared" si="47"/>
        <v>0.99298302477392641</v>
      </c>
      <c r="F244" s="55" t="str">
        <f t="shared" si="48"/>
        <v>0.131581504754268j</v>
      </c>
      <c r="G244" s="55" t="str">
        <f t="shared" si="49"/>
        <v>16.4948062015535-2.18574876556886j</v>
      </c>
      <c r="H244" s="55">
        <f t="shared" si="59"/>
        <v>24.422541427609335</v>
      </c>
      <c r="I244" s="55">
        <f t="shared" si="60"/>
        <v>-7.5483639308773345</v>
      </c>
      <c r="J244" s="55"/>
      <c r="K244" s="55"/>
      <c r="L244" s="55"/>
      <c r="M244" s="55" t="str">
        <f t="shared" si="50"/>
        <v>2.1+0.0603113657385435j</v>
      </c>
      <c r="N244" s="55" t="str">
        <f t="shared" si="51"/>
        <v>1+60.3400854365142j</v>
      </c>
      <c r="O244" s="55" t="str">
        <f t="shared" si="61"/>
        <v>0.00157586757735304-0.0347766185155715j</v>
      </c>
      <c r="P244" s="55">
        <f t="shared" si="62"/>
        <v>-87.405474094165072</v>
      </c>
      <c r="Q244" s="55"/>
      <c r="R244" s="55"/>
      <c r="S244" s="55"/>
      <c r="T244" s="55" t="str">
        <f t="shared" si="52"/>
        <v>7-0.487470307461654j</v>
      </c>
      <c r="U244" s="55">
        <f t="shared" si="53"/>
        <v>16.922971166585548</v>
      </c>
      <c r="V244" s="55">
        <f t="shared" si="54"/>
        <v>-3.983567571528126</v>
      </c>
      <c r="W244" s="55"/>
      <c r="X244" s="55" t="str">
        <f t="shared" si="55"/>
        <v>84999.9999994935-0.207499817837324j</v>
      </c>
      <c r="Y244" s="55" t="str">
        <f t="shared" si="56"/>
        <v>0.190476190476365+3.76416903108415E-07j</v>
      </c>
      <c r="Z244" s="55">
        <f t="shared" si="63"/>
        <v>-14.403186068094218</v>
      </c>
      <c r="AA244" s="55">
        <f t="shared" si="64"/>
        <v>1.132272743986082E-4</v>
      </c>
      <c r="AB244" s="55"/>
      <c r="AC244" s="55"/>
      <c r="AD244" s="55"/>
      <c r="AE244" s="55" t="str">
        <f t="shared" si="65"/>
        <v>-0.120273469821016-0.764793247202762j</v>
      </c>
      <c r="AF244" s="55">
        <f t="shared" si="66"/>
        <v>-2.2230179682104798</v>
      </c>
      <c r="AG244" s="55">
        <f t="shared" si="67"/>
        <v>-98.937292369296159</v>
      </c>
      <c r="AH244" s="55">
        <f t="shared" si="57"/>
        <v>81.062707630703841</v>
      </c>
      <c r="AI244" s="55">
        <f t="shared" si="68"/>
        <v>2.2230179682104798</v>
      </c>
      <c r="AJ244" s="55"/>
      <c r="AK244" s="55"/>
      <c r="AL244" s="39"/>
      <c r="AM244" s="55"/>
    </row>
    <row r="245" spans="2:39" s="29" customFormat="1" hidden="1" x14ac:dyDescent="0.3">
      <c r="B245" s="38">
        <v>134</v>
      </c>
      <c r="C245" s="55">
        <f t="shared" si="46"/>
        <v>47863.009232263888</v>
      </c>
      <c r="D245" s="55" t="str">
        <f t="shared" si="58"/>
        <v>300732.156365561j</v>
      </c>
      <c r="E245" s="55">
        <f t="shared" si="47"/>
        <v>0.99230603966173347</v>
      </c>
      <c r="F245" s="55" t="str">
        <f t="shared" si="48"/>
        <v>0.13778275002369j</v>
      </c>
      <c r="G245" s="55" t="str">
        <f t="shared" si="49"/>
        <v>16.4782001984121-2.28801564036846j</v>
      </c>
      <c r="H245" s="55">
        <f t="shared" si="59"/>
        <v>24.42112889846188</v>
      </c>
      <c r="I245" s="55">
        <f t="shared" si="60"/>
        <v>-7.9050365341734503</v>
      </c>
      <c r="J245" s="55"/>
      <c r="K245" s="55"/>
      <c r="L245" s="55"/>
      <c r="M245" s="55" t="str">
        <f t="shared" si="50"/>
        <v>2.1+0.0631537528367678j</v>
      </c>
      <c r="N245" s="55" t="str">
        <f t="shared" si="51"/>
        <v>1+63.1838260524044j</v>
      </c>
      <c r="O245" s="55" t="str">
        <f t="shared" si="61"/>
        <v>0.00152516829252051-0.0332122152584906j</v>
      </c>
      <c r="P245" s="55">
        <f t="shared" si="62"/>
        <v>-87.370715678574186</v>
      </c>
      <c r="Q245" s="55"/>
      <c r="R245" s="55"/>
      <c r="S245" s="55"/>
      <c r="T245" s="55" t="str">
        <f t="shared" si="52"/>
        <v>7-0.465530529531469j</v>
      </c>
      <c r="U245" s="55">
        <f t="shared" si="53"/>
        <v>16.921126555002378</v>
      </c>
      <c r="V245" s="55">
        <f t="shared" si="54"/>
        <v>-3.8048164734920675</v>
      </c>
      <c r="W245" s="55"/>
      <c r="X245" s="55" t="str">
        <f t="shared" si="55"/>
        <v>84999.9999994446-0.217278982972698j</v>
      </c>
      <c r="Y245" s="55" t="str">
        <f t="shared" si="56"/>
        <v>0.190476190476382+3.94156885213722E-07j</v>
      </c>
      <c r="Z245" s="55">
        <f t="shared" si="63"/>
        <v>-14.403186068091806</v>
      </c>
      <c r="AA245" s="55">
        <f t="shared" si="64"/>
        <v>1.1856351144074729E-4</v>
      </c>
      <c r="AB245" s="55"/>
      <c r="AC245" s="55"/>
      <c r="AD245" s="55"/>
      <c r="AE245" s="55" t="str">
        <f t="shared" si="65"/>
        <v>-0.116647098340137-0.729846720761047j</v>
      </c>
      <c r="AF245" s="55">
        <f t="shared" si="66"/>
        <v>-2.6258248808063245</v>
      </c>
      <c r="AG245" s="55">
        <f t="shared" si="67"/>
        <v>-99.080450122728237</v>
      </c>
      <c r="AH245" s="55">
        <f t="shared" si="57"/>
        <v>80.919549877271763</v>
      </c>
      <c r="AI245" s="55">
        <f t="shared" si="68"/>
        <v>2.6258248808063245</v>
      </c>
      <c r="AJ245" s="55"/>
      <c r="AK245" s="55"/>
      <c r="AL245" s="39"/>
      <c r="AM245" s="55"/>
    </row>
    <row r="246" spans="2:39" s="29" customFormat="1" hidden="1" x14ac:dyDescent="0.3">
      <c r="B246" s="38">
        <v>135</v>
      </c>
      <c r="C246" s="55">
        <f t="shared" si="46"/>
        <v>50118.723362727265</v>
      </c>
      <c r="D246" s="55" t="str">
        <f t="shared" si="58"/>
        <v>314905.226247286j</v>
      </c>
      <c r="E246" s="55">
        <f t="shared" si="47"/>
        <v>0.99156374024710037</v>
      </c>
      <c r="F246" s="55" t="str">
        <f t="shared" si="48"/>
        <v>0.144276250978766j</v>
      </c>
      <c r="G246" s="55" t="str">
        <f t="shared" si="49"/>
        <v>16.459987215382-2.39499000437625j</v>
      </c>
      <c r="H246" s="55">
        <f t="shared" si="59"/>
        <v>24.419576061763415</v>
      </c>
      <c r="I246" s="55">
        <f t="shared" si="60"/>
        <v>-8.2786540859590279</v>
      </c>
      <c r="J246" s="55"/>
      <c r="K246" s="55"/>
      <c r="L246" s="55"/>
      <c r="M246" s="55" t="str">
        <f t="shared" si="50"/>
        <v>2.1+0.0661300975119301j</v>
      </c>
      <c r="N246" s="55" t="str">
        <f t="shared" si="51"/>
        <v>1+66.1615880345548j</v>
      </c>
      <c r="O246" s="55" t="str">
        <f t="shared" si="61"/>
        <v>0.00147892785916106-0.0317181182387101j</v>
      </c>
      <c r="P246" s="55">
        <f t="shared" si="62"/>
        <v>-87.33039029886659</v>
      </c>
      <c r="Q246" s="55"/>
      <c r="R246" s="55"/>
      <c r="S246" s="55"/>
      <c r="T246" s="55" t="str">
        <f t="shared" si="52"/>
        <v>7-0.444578204269185j</v>
      </c>
      <c r="U246" s="55">
        <f t="shared" si="53"/>
        <v>16.919443565868335</v>
      </c>
      <c r="V246" s="55">
        <f t="shared" si="54"/>
        <v>-3.6340411813906353</v>
      </c>
      <c r="W246" s="55"/>
      <c r="X246" s="55" t="str">
        <f t="shared" si="55"/>
        <v>84999.999999391-0.227519025962034j</v>
      </c>
      <c r="Y246" s="55" t="str">
        <f t="shared" si="56"/>
        <v>0.190476190476401+4.12732926918104E-07j</v>
      </c>
      <c r="Z246" s="55">
        <f t="shared" si="63"/>
        <v>-14.403186068089147</v>
      </c>
      <c r="AA246" s="55">
        <f t="shared" si="64"/>
        <v>1.2415123758673473E-4</v>
      </c>
      <c r="AB246" s="55"/>
      <c r="AC246" s="55"/>
      <c r="AD246" s="55"/>
      <c r="AE246" s="55" t="str">
        <f t="shared" si="65"/>
        <v>-0.113337559515064-0.696457978696602j</v>
      </c>
      <c r="AF246" s="55">
        <f t="shared" si="66"/>
        <v>-3.028586426270834</v>
      </c>
      <c r="AG246" s="55">
        <f t="shared" si="67"/>
        <v>-99.242961414978595</v>
      </c>
      <c r="AH246" s="55">
        <f t="shared" si="57"/>
        <v>80.757038585021405</v>
      </c>
      <c r="AI246" s="55">
        <f t="shared" si="68"/>
        <v>3.028586426270834</v>
      </c>
      <c r="AJ246" s="55"/>
      <c r="AK246" s="55"/>
      <c r="AL246" s="39"/>
      <c r="AM246" s="55"/>
    </row>
    <row r="247" spans="2:39" s="29" customFormat="1" hidden="1" x14ac:dyDescent="0.3">
      <c r="B247" s="38">
        <v>136</v>
      </c>
      <c r="C247" s="55">
        <f t="shared" si="46"/>
        <v>52480.746024977292</v>
      </c>
      <c r="D247" s="55" t="str">
        <f t="shared" si="58"/>
        <v>329746.252333961j</v>
      </c>
      <c r="E247" s="55">
        <f t="shared" si="47"/>
        <v>0.99074982512394516</v>
      </c>
      <c r="F247" s="55" t="str">
        <f t="shared" si="48"/>
        <v>0.151075781205623j</v>
      </c>
      <c r="G247" s="55" t="str">
        <f t="shared" si="49"/>
        <v>16.4400113057844-2.50687659797461j</v>
      </c>
      <c r="H247" s="55">
        <f t="shared" si="59"/>
        <v>24.41786857135066</v>
      </c>
      <c r="I247" s="55">
        <f t="shared" si="60"/>
        <v>-8.6700346873922296</v>
      </c>
      <c r="J247" s="55"/>
      <c r="K247" s="55"/>
      <c r="L247" s="55"/>
      <c r="M247" s="55" t="str">
        <f t="shared" si="50"/>
        <v>2.1+0.0692467129901318j</v>
      </c>
      <c r="N247" s="55" t="str">
        <f t="shared" si="51"/>
        <v>1+69.2796876153652j</v>
      </c>
      <c r="O247" s="55" t="str">
        <f t="shared" si="61"/>
        <v>0.00143675430591844-0.0302911765039289j</v>
      </c>
      <c r="P247" s="55">
        <f t="shared" si="62"/>
        <v>-87.284413557830661</v>
      </c>
      <c r="Q247" s="55"/>
      <c r="R247" s="55"/>
      <c r="S247" s="55"/>
      <c r="T247" s="55" t="str">
        <f t="shared" si="52"/>
        <v>7-0.424568888983795j</v>
      </c>
      <c r="U247" s="55">
        <f t="shared" si="53"/>
        <v>16.917908092686403</v>
      </c>
      <c r="V247" s="55">
        <f t="shared" si="54"/>
        <v>-3.4708916225394755</v>
      </c>
      <c r="W247" s="55"/>
      <c r="X247" s="55" t="str">
        <f t="shared" si="55"/>
        <v>84999.9999993322-0.238241667309415j</v>
      </c>
      <c r="Y247" s="55" t="str">
        <f t="shared" si="56"/>
        <v>0.190476190476422+4.32184430496544E-07j</v>
      </c>
      <c r="Z247" s="55">
        <f t="shared" si="63"/>
        <v>-14.403186068086217</v>
      </c>
      <c r="AA247" s="55">
        <f t="shared" si="64"/>
        <v>1.3000230515288332E-4</v>
      </c>
      <c r="AB247" s="55"/>
      <c r="AC247" s="55"/>
      <c r="AD247" s="55"/>
      <c r="AE247" s="55" t="str">
        <f t="shared" si="65"/>
        <v>-0.110316777279662-0.664554842719793j</v>
      </c>
      <c r="AF247" s="55">
        <f t="shared" si="66"/>
        <v>-3.4313270408180485</v>
      </c>
      <c r="AG247" s="55">
        <f t="shared" si="67"/>
        <v>-99.425209865457177</v>
      </c>
      <c r="AH247" s="55">
        <f t="shared" si="57"/>
        <v>80.574790134542823</v>
      </c>
      <c r="AI247" s="55">
        <f t="shared" si="68"/>
        <v>3.4313270408180485</v>
      </c>
      <c r="AJ247" s="55"/>
      <c r="AK247" s="55"/>
      <c r="AL247" s="39"/>
      <c r="AM247" s="55"/>
    </row>
    <row r="248" spans="2:39" s="29" customFormat="1" hidden="1" x14ac:dyDescent="0.3">
      <c r="B248" s="38">
        <v>137</v>
      </c>
      <c r="C248" s="55">
        <f t="shared" si="46"/>
        <v>54954.087385762534</v>
      </c>
      <c r="D248" s="55" t="str">
        <f t="shared" si="58"/>
        <v>345286.714431686j</v>
      </c>
      <c r="E248" s="55">
        <f t="shared" si="47"/>
        <v>0.98985738493789432</v>
      </c>
      <c r="F248" s="55" t="str">
        <f t="shared" si="48"/>
        <v>0.158195763419499j</v>
      </c>
      <c r="G248" s="55" t="str">
        <f t="shared" si="49"/>
        <v>16.4181013176929-2.62388714917156j</v>
      </c>
      <c r="H248" s="55">
        <f t="shared" si="59"/>
        <v>24.415990534970916</v>
      </c>
      <c r="I248" s="55">
        <f t="shared" si="60"/>
        <v>-9.0800377405588613</v>
      </c>
      <c r="J248" s="55"/>
      <c r="K248" s="55"/>
      <c r="L248" s="55"/>
      <c r="M248" s="55" t="str">
        <f t="shared" si="50"/>
        <v>2.1+0.0725102100306541j</v>
      </c>
      <c r="N248" s="55" t="str">
        <f t="shared" si="51"/>
        <v>1+72.5447387020972j</v>
      </c>
      <c r="O248" s="55" t="str">
        <f t="shared" si="61"/>
        <v>0.0013982900902579-0.0289283791968372j</v>
      </c>
      <c r="P248" s="55">
        <f t="shared" si="62"/>
        <v>-87.232689285180655</v>
      </c>
      <c r="Q248" s="55"/>
      <c r="R248" s="55"/>
      <c r="S248" s="55"/>
      <c r="T248" s="55" t="str">
        <f t="shared" si="52"/>
        <v>7-0.405460141234883j</v>
      </c>
      <c r="U248" s="55">
        <f t="shared" si="53"/>
        <v>16.916507251017187</v>
      </c>
      <c r="V248" s="55">
        <f t="shared" si="54"/>
        <v>-3.3150323416008445</v>
      </c>
      <c r="W248" s="55"/>
      <c r="X248" s="55" t="str">
        <f t="shared" si="55"/>
        <v>84999.9999992678-0.249469651174744j</v>
      </c>
      <c r="Y248" s="55" t="str">
        <f t="shared" si="56"/>
        <v>0.190476190476443+4.52552655196035E-07j</v>
      </c>
      <c r="Z248" s="55">
        <f t="shared" si="63"/>
        <v>-14.403186068083105</v>
      </c>
      <c r="AA248" s="55">
        <f t="shared" si="64"/>
        <v>1.3612912503796631E-4</v>
      </c>
      <c r="AB248" s="55"/>
      <c r="AC248" s="55"/>
      <c r="AD248" s="55"/>
      <c r="AE248" s="55" t="str">
        <f t="shared" si="65"/>
        <v>-0.107559115745472-0.634068445540891j</v>
      </c>
      <c r="AF248" s="55">
        <f t="shared" si="66"/>
        <v>-3.8340712481679184</v>
      </c>
      <c r="AG248" s="55">
        <f t="shared" si="67"/>
        <v>-99.627623238215293</v>
      </c>
      <c r="AH248" s="55">
        <f t="shared" si="57"/>
        <v>80.372376761784707</v>
      </c>
      <c r="AI248" s="55">
        <f t="shared" si="68"/>
        <v>3.8340712481679184</v>
      </c>
      <c r="AJ248" s="55"/>
      <c r="AK248" s="55"/>
      <c r="AL248" s="39"/>
      <c r="AM248" s="55"/>
    </row>
    <row r="249" spans="2:39" s="29" customFormat="1" hidden="1" x14ac:dyDescent="0.3">
      <c r="B249" s="38">
        <v>138</v>
      </c>
      <c r="C249" s="55">
        <f t="shared" si="46"/>
        <v>57543.993733715761</v>
      </c>
      <c r="D249" s="55" t="str">
        <f t="shared" si="58"/>
        <v>361559.575944117j</v>
      </c>
      <c r="E249" s="55">
        <f t="shared" si="47"/>
        <v>0.98887884373252777</v>
      </c>
      <c r="F249" s="55" t="str">
        <f t="shared" si="48"/>
        <v>0.165651300057264j</v>
      </c>
      <c r="G249" s="55" t="str">
        <f t="shared" si="49"/>
        <v>16.3940694021984-2.7462402769714j</v>
      </c>
      <c r="H249" s="55">
        <f t="shared" si="59"/>
        <v>24.413924332913346</v>
      </c>
      <c r="I249" s="55">
        <f t="shared" si="60"/>
        <v>-9.5095662639839897</v>
      </c>
      <c r="J249" s="55"/>
      <c r="K249" s="55"/>
      <c r="L249" s="55"/>
      <c r="M249" s="55" t="str">
        <f t="shared" si="50"/>
        <v>2.1+0.0759275109482646j</v>
      </c>
      <c r="N249" s="55" t="str">
        <f t="shared" si="51"/>
        <v>1+75.963666905859j</v>
      </c>
      <c r="O249" s="55" t="str">
        <f t="shared" si="61"/>
        <v>0.0013632090792592-0.0276268494716238j</v>
      </c>
      <c r="P249" s="55">
        <f t="shared" si="62"/>
        <v>-87.175109359267324</v>
      </c>
      <c r="Q249" s="55"/>
      <c r="R249" s="55"/>
      <c r="S249" s="55"/>
      <c r="T249" s="55" t="str">
        <f t="shared" si="52"/>
        <v>7-0.387211428806517j</v>
      </c>
      <c r="U249" s="55">
        <f t="shared" si="53"/>
        <v>16.915229274149148</v>
      </c>
      <c r="V249" s="55">
        <f t="shared" si="54"/>
        <v>-3.1661419876401147</v>
      </c>
      <c r="W249" s="55"/>
      <c r="X249" s="55" t="str">
        <f t="shared" si="55"/>
        <v>84999.9999991972-0.261226793617157j</v>
      </c>
      <c r="Y249" s="55" t="str">
        <f t="shared" si="56"/>
        <v>0.190476190476468+4.73880804751992E-07j</v>
      </c>
      <c r="Z249" s="55">
        <f t="shared" si="63"/>
        <v>-14.403186068079599</v>
      </c>
      <c r="AA249" s="55">
        <f t="shared" si="64"/>
        <v>1.42544693048397E-4</v>
      </c>
      <c r="AB249" s="55"/>
      <c r="AC249" s="55"/>
      <c r="AD249" s="55"/>
      <c r="AE249" s="55" t="str">
        <f t="shared" si="65"/>
        <v>-0.105041161865193-0.604933062190012j</v>
      </c>
      <c r="AF249" s="55">
        <f t="shared" si="66"/>
        <v>-4.2368439095302044</v>
      </c>
      <c r="AG249" s="55">
        <f t="shared" si="67"/>
        <v>-99.850675066198363</v>
      </c>
      <c r="AH249" s="55">
        <f t="shared" si="57"/>
        <v>80.149324933801637</v>
      </c>
      <c r="AI249" s="55">
        <f t="shared" si="68"/>
        <v>4.2368439095302044</v>
      </c>
      <c r="AJ249" s="55"/>
      <c r="AK249" s="55"/>
      <c r="AL249" s="39"/>
      <c r="AM249" s="55"/>
    </row>
    <row r="250" spans="2:39" s="29" customFormat="1" hidden="1" x14ac:dyDescent="0.3">
      <c r="B250" s="38">
        <v>139</v>
      </c>
      <c r="C250" s="55">
        <f t="shared" si="46"/>
        <v>60255.95860743583</v>
      </c>
      <c r="D250" s="55" t="str">
        <f t="shared" si="58"/>
        <v>378599.353792262j</v>
      </c>
      <c r="E250" s="55">
        <f t="shared" si="47"/>
        <v>0.98780589463681556</v>
      </c>
      <c r="F250" s="55" t="str">
        <f t="shared" si="48"/>
        <v>0.173458205311706j</v>
      </c>
      <c r="G250" s="55" t="str">
        <f t="shared" si="49"/>
        <v>16.3677093751308-2.87416131923127j</v>
      </c>
      <c r="H250" s="55">
        <f t="shared" si="59"/>
        <v>24.411650412809394</v>
      </c>
      <c r="I250" s="55">
        <f t="shared" si="60"/>
        <v>-9.9595693622285708</v>
      </c>
      <c r="J250" s="55"/>
      <c r="K250" s="55"/>
      <c r="L250" s="55"/>
      <c r="M250" s="55" t="str">
        <f t="shared" si="50"/>
        <v>2.1+0.079505864296375j</v>
      </c>
      <c r="N250" s="55" t="str">
        <f t="shared" si="51"/>
        <v>1+79.5437242317542j</v>
      </c>
      <c r="O250" s="55" t="str">
        <f t="shared" si="61"/>
        <v>0.00133121379436019-0.0263838386557194j</v>
      </c>
      <c r="P250" s="55">
        <f t="shared" si="62"/>
        <v>-87.111553507982663</v>
      </c>
      <c r="Q250" s="55"/>
      <c r="R250" s="55"/>
      <c r="S250" s="55"/>
      <c r="T250" s="55" t="str">
        <f t="shared" si="52"/>
        <v>7-0.369784043732991j</v>
      </c>
      <c r="U250" s="55">
        <f t="shared" si="53"/>
        <v>16.914063417416834</v>
      </c>
      <c r="V250" s="55">
        <f t="shared" si="54"/>
        <v>-3.0239128059663649</v>
      </c>
      <c r="W250" s="55"/>
      <c r="X250" s="55" t="str">
        <f t="shared" si="55"/>
        <v>84999.9999991197-0.273538033112077j</v>
      </c>
      <c r="Y250" s="55" t="str">
        <f t="shared" si="56"/>
        <v>0.190476190476494+4.96214119029126E-07j</v>
      </c>
      <c r="Z250" s="55">
        <f t="shared" si="63"/>
        <v>-14.403186068075822</v>
      </c>
      <c r="AA250" s="55">
        <f t="shared" si="64"/>
        <v>1.4926261746407325E-4</v>
      </c>
      <c r="AB250" s="55"/>
      <c r="AC250" s="55"/>
      <c r="AD250" s="55"/>
      <c r="AE250" s="55" t="str">
        <f t="shared" si="65"/>
        <v>-0.102741526608025-0.577085950675687j</v>
      </c>
      <c r="AF250" s="55">
        <f t="shared" si="66"/>
        <v>-4.6396704865337091</v>
      </c>
      <c r="AG250" s="55">
        <f t="shared" si="67"/>
        <v>-100.0948864135601</v>
      </c>
      <c r="AH250" s="55">
        <f t="shared" si="57"/>
        <v>79.905113586439896</v>
      </c>
      <c r="AI250" s="55">
        <f t="shared" si="68"/>
        <v>4.6396704865337091</v>
      </c>
      <c r="AJ250" s="55"/>
      <c r="AK250" s="55"/>
      <c r="AL250" s="39"/>
      <c r="AM250" s="55"/>
    </row>
    <row r="251" spans="2:39" s="29" customFormat="1" hidden="1" x14ac:dyDescent="0.3">
      <c r="B251" s="38">
        <v>140</v>
      </c>
      <c r="C251" s="55">
        <f t="shared" si="46"/>
        <v>63095.734448019379</v>
      </c>
      <c r="D251" s="55" t="str">
        <f t="shared" si="58"/>
        <v>396442.1916295j</v>
      </c>
      <c r="E251" s="55">
        <f t="shared" si="47"/>
        <v>0.98662942934779563</v>
      </c>
      <c r="F251" s="55" t="str">
        <f t="shared" si="48"/>
        <v>0.181633038675562j</v>
      </c>
      <c r="G251" s="55" t="str">
        <f t="shared" si="49"/>
        <v>16.3387949183185-3.00788206902847j</v>
      </c>
      <c r="H251" s="55">
        <f t="shared" si="59"/>
        <v>24.409147057081377</v>
      </c>
      <c r="I251" s="55">
        <f t="shared" si="60"/>
        <v>-10.43104486099109</v>
      </c>
      <c r="J251" s="55"/>
      <c r="K251" s="55"/>
      <c r="L251" s="55"/>
      <c r="M251" s="55" t="str">
        <f t="shared" si="50"/>
        <v>2.1+0.083252860242195j</v>
      </c>
      <c r="N251" s="55" t="str">
        <f t="shared" si="51"/>
        <v>1+83.2925044613579j</v>
      </c>
      <c r="O251" s="55" t="str">
        <f t="shared" si="61"/>
        <v>0.00130203289711287-0.0251967206494138j</v>
      </c>
      <c r="P251" s="55">
        <f t="shared" si="62"/>
        <v>-87.041889089004542</v>
      </c>
      <c r="Q251" s="55"/>
      <c r="R251" s="55"/>
      <c r="S251" s="55"/>
      <c r="T251" s="55" t="str">
        <f t="shared" si="52"/>
        <v>7-0.353141020194033j</v>
      </c>
      <c r="U251" s="55">
        <f t="shared" si="53"/>
        <v>16.912999870494186</v>
      </c>
      <c r="V251" s="55">
        <f t="shared" si="54"/>
        <v>-2.8880501368216036</v>
      </c>
      <c r="W251" s="55"/>
      <c r="X251" s="55" t="str">
        <f t="shared" si="55"/>
        <v>84999.9999990348-0.286429483449061j</v>
      </c>
      <c r="Y251" s="55" t="str">
        <f t="shared" si="56"/>
        <v>0.190476190476524+5.19599969981305E-07j</v>
      </c>
      <c r="Z251" s="55">
        <f t="shared" si="63"/>
        <v>-14.403186068071612</v>
      </c>
      <c r="AA251" s="55">
        <f t="shared" si="64"/>
        <v>1.5629714790336711E-4</v>
      </c>
      <c r="AB251" s="55"/>
      <c r="AC251" s="55"/>
      <c r="AD251" s="55"/>
      <c r="AE251" s="55" t="str">
        <f t="shared" si="65"/>
        <v>-0.100640662959685-0.550467201280182j</v>
      </c>
      <c r="AF251" s="55">
        <f t="shared" si="66"/>
        <v>-5.0425773209858846</v>
      </c>
      <c r="AG251" s="55">
        <f t="shared" si="67"/>
        <v>-100.36082778966937</v>
      </c>
      <c r="AH251" s="55">
        <f t="shared" si="57"/>
        <v>79.639172210330628</v>
      </c>
      <c r="AI251" s="55">
        <f t="shared" si="68"/>
        <v>5.0425773209858846</v>
      </c>
      <c r="AJ251" s="55"/>
      <c r="AK251" s="55"/>
      <c r="AL251" s="39"/>
      <c r="AM251" s="55"/>
    </row>
    <row r="252" spans="2:39" s="29" customFormat="1" hidden="1" x14ac:dyDescent="0.3">
      <c r="B252" s="38">
        <v>141</v>
      </c>
      <c r="C252" s="55">
        <f t="shared" si="46"/>
        <v>66069.344800759645</v>
      </c>
      <c r="D252" s="55" t="str">
        <f t="shared" si="58"/>
        <v>415125.936507115j</v>
      </c>
      <c r="E252" s="55">
        <f t="shared" si="47"/>
        <v>0.9853394608098659</v>
      </c>
      <c r="F252" s="55" t="str">
        <f t="shared" si="48"/>
        <v>0.190193140066414j</v>
      </c>
      <c r="G252" s="55" t="str">
        <f t="shared" si="49"/>
        <v>16.3070776054012-3.14764040052632j</v>
      </c>
      <c r="H252" s="55">
        <f t="shared" si="59"/>
        <v>24.406390118950469</v>
      </c>
      <c r="I252" s="55">
        <f t="shared" si="60"/>
        <v>-10.925042119640038</v>
      </c>
      <c r="J252" s="55"/>
      <c r="K252" s="55"/>
      <c r="L252" s="55"/>
      <c r="M252" s="55" t="str">
        <f t="shared" si="50"/>
        <v>2.1+0.0871764466664942j</v>
      </c>
      <c r="N252" s="55" t="str">
        <f t="shared" si="51"/>
        <v>1+87.2179592601449j</v>
      </c>
      <c r="O252" s="55" t="str">
        <f t="shared" si="61"/>
        <v>0.00127541889498405-0.024062986555844j</v>
      </c>
      <c r="P252" s="55">
        <f t="shared" si="62"/>
        <v>-86.965970849577587</v>
      </c>
      <c r="Q252" s="55"/>
      <c r="R252" s="55"/>
      <c r="S252" s="55"/>
      <c r="T252" s="55" t="str">
        <f t="shared" si="52"/>
        <v>7-0.337247056105348j</v>
      </c>
      <c r="U252" s="55">
        <f t="shared" si="53"/>
        <v>16.912029677034727</v>
      </c>
      <c r="V252" s="55">
        <f t="shared" si="54"/>
        <v>-2.7582719226129693</v>
      </c>
      <c r="W252" s="55"/>
      <c r="X252" s="55" t="str">
        <f t="shared" si="55"/>
        <v>84999.9999989417-0.299928489122656j</v>
      </c>
      <c r="Y252" s="55" t="str">
        <f t="shared" si="56"/>
        <v>0.190476190476556+5.44087962133792E-07j</v>
      </c>
      <c r="Z252" s="55">
        <f t="shared" si="63"/>
        <v>-14.403186068067031</v>
      </c>
      <c r="AA252" s="55">
        <f t="shared" si="64"/>
        <v>1.6366320554847595E-4</v>
      </c>
      <c r="AB252" s="55"/>
      <c r="AC252" s="55"/>
      <c r="AD252" s="55"/>
      <c r="AE252" s="55" t="str">
        <f t="shared" si="65"/>
        <v>-0.0987206991914514-0.525019593855376j</v>
      </c>
      <c r="AF252" s="55">
        <f t="shared" si="66"/>
        <v>-5.4455919358565019</v>
      </c>
      <c r="AG252" s="55">
        <f t="shared" si="67"/>
        <v>-100.64912122862503</v>
      </c>
      <c r="AH252" s="55">
        <f t="shared" si="57"/>
        <v>79.350878771374965</v>
      </c>
      <c r="AI252" s="55">
        <f t="shared" si="68"/>
        <v>5.4455919358565019</v>
      </c>
      <c r="AJ252" s="55"/>
      <c r="AK252" s="55"/>
      <c r="AL252" s="39"/>
      <c r="AM252" s="55"/>
    </row>
    <row r="253" spans="2:39" s="29" customFormat="1" hidden="1" x14ac:dyDescent="0.3">
      <c r="B253" s="38">
        <v>142</v>
      </c>
      <c r="C253" s="55">
        <f t="shared" si="46"/>
        <v>69183.097091893665</v>
      </c>
      <c r="D253" s="55" t="str">
        <f t="shared" si="58"/>
        <v>434690.219152965j</v>
      </c>
      <c r="E253" s="55">
        <f t="shared" si="47"/>
        <v>0.98392503843431534</v>
      </c>
      <c r="F253" s="55" t="str">
        <f t="shared" si="48"/>
        <v>0.199156666606985j</v>
      </c>
      <c r="G253" s="55" t="str">
        <f t="shared" si="49"/>
        <v>16.2722847361725-3.29367976171507j</v>
      </c>
      <c r="H253" s="55">
        <f t="shared" si="59"/>
        <v>24.403352722252873</v>
      </c>
      <c r="I253" s="55">
        <f t="shared" si="60"/>
        <v>-11.442665033473308</v>
      </c>
      <c r="J253" s="55"/>
      <c r="K253" s="55"/>
      <c r="L253" s="55"/>
      <c r="M253" s="55" t="str">
        <f t="shared" si="50"/>
        <v>2.1+0.0912849460221227j</v>
      </c>
      <c r="N253" s="55" t="str">
        <f t="shared" si="51"/>
        <v>1+91.3284150440379j</v>
      </c>
      <c r="O253" s="55" t="str">
        <f t="shared" si="61"/>
        <v>0.00125114604803773-0.0229802395337745j</v>
      </c>
      <c r="P253" s="55">
        <f t="shared" si="62"/>
        <v>-86.883640666090344</v>
      </c>
      <c r="Q253" s="55"/>
      <c r="R253" s="55"/>
      <c r="S253" s="55"/>
      <c r="T253" s="55" t="str">
        <f t="shared" si="52"/>
        <v>7-0.322068438238162j</v>
      </c>
      <c r="U253" s="55">
        <f t="shared" si="53"/>
        <v>16.911144661073742</v>
      </c>
      <c r="V253" s="55">
        <f t="shared" si="54"/>
        <v>-2.634308225060479</v>
      </c>
      <c r="W253" s="55"/>
      <c r="X253" s="55" t="str">
        <f t="shared" si="55"/>
        <v>84999.9999988396-0.314063683333729j</v>
      </c>
      <c r="Y253" s="55" t="str">
        <f t="shared" si="56"/>
        <v>0.190476190476591+5.69730037801104E-07j</v>
      </c>
      <c r="Z253" s="55">
        <f t="shared" si="63"/>
        <v>-14.403186068062015</v>
      </c>
      <c r="AA253" s="55">
        <f t="shared" si="64"/>
        <v>1.7137641479524713E-4</v>
      </c>
      <c r="AB253" s="55"/>
      <c r="AC253" s="55"/>
      <c r="AD253" s="55"/>
      <c r="AE253" s="55" t="str">
        <f t="shared" si="65"/>
        <v>-0.0969652859611605-0.500688462542894j</v>
      </c>
      <c r="AF253" s="55">
        <f t="shared" si="66"/>
        <v>-5.8487433624738348</v>
      </c>
      <c r="AG253" s="55">
        <f t="shared" si="67"/>
        <v>-100.96044254820931</v>
      </c>
      <c r="AH253" s="55">
        <f t="shared" si="57"/>
        <v>79.039557451790685</v>
      </c>
      <c r="AI253" s="55">
        <f t="shared" si="68"/>
        <v>5.8487433624738348</v>
      </c>
      <c r="AJ253" s="55"/>
      <c r="AK253" s="55"/>
      <c r="AL253" s="39"/>
      <c r="AM253" s="55"/>
    </row>
    <row r="254" spans="2:39" s="29" customFormat="1" hidden="1" x14ac:dyDescent="0.3">
      <c r="B254" s="38">
        <v>143</v>
      </c>
      <c r="C254" s="55">
        <f t="shared" si="46"/>
        <v>72443.596007499029</v>
      </c>
      <c r="D254" s="55" t="str">
        <f t="shared" si="58"/>
        <v>455176.538033572j</v>
      </c>
      <c r="E254" s="55">
        <f t="shared" si="47"/>
        <v>0.98237415513938697</v>
      </c>
      <c r="F254" s="55" t="str">
        <f t="shared" si="48"/>
        <v>0.20854263113883j</v>
      </c>
      <c r="G254" s="55" t="str">
        <f t="shared" si="49"/>
        <v>16.2341169624661-3.44624850710555j</v>
      </c>
      <c r="H254" s="55">
        <f t="shared" si="59"/>
        <v>24.400004919541807</v>
      </c>
      <c r="I254" s="55">
        <f t="shared" si="60"/>
        <v>-11.98507523814598</v>
      </c>
      <c r="J254" s="55"/>
      <c r="K254" s="55"/>
      <c r="L254" s="55"/>
      <c r="M254" s="55" t="str">
        <f t="shared" si="50"/>
        <v>2.1+0.0955870729870501j</v>
      </c>
      <c r="N254" s="55" t="str">
        <f t="shared" si="51"/>
        <v>1+95.6325906408535j</v>
      </c>
      <c r="O254" s="55" t="str">
        <f t="shared" si="61"/>
        <v>0.00122900845898883-0.0219461898655753j</v>
      </c>
      <c r="P254" s="55">
        <f t="shared" si="62"/>
        <v>-86.794727263786925</v>
      </c>
      <c r="Q254" s="55"/>
      <c r="R254" s="55"/>
      <c r="S254" s="55"/>
      <c r="T254" s="55" t="str">
        <f t="shared" si="52"/>
        <v>7-0.307572970708948j</v>
      </c>
      <c r="U254" s="55">
        <f t="shared" si="53"/>
        <v>16.910337359648636</v>
      </c>
      <c r="V254" s="55">
        <f t="shared" si="54"/>
        <v>-2.5159007533551683</v>
      </c>
      <c r="W254" s="55"/>
      <c r="X254" s="55" t="str">
        <f t="shared" si="55"/>
        <v>84999.9999987276-0.328865048724333j</v>
      </c>
      <c r="Y254" s="55" t="str">
        <f t="shared" si="56"/>
        <v>0.190476190476629+5.96580587263628E-07j</v>
      </c>
      <c r="Z254" s="55">
        <f t="shared" si="63"/>
        <v>-14.403186068056534</v>
      </c>
      <c r="AA254" s="55">
        <f t="shared" si="64"/>
        <v>1.7945313639462055E-4</v>
      </c>
      <c r="AB254" s="55"/>
      <c r="AC254" s="55"/>
      <c r="AD254" s="55"/>
      <c r="AE254" s="55" t="str">
        <f t="shared" si="65"/>
        <v>-0.0953594559149076-0.477421567396534j</v>
      </c>
      <c r="AF254" s="55">
        <f t="shared" si="66"/>
        <v>-6.252062499632042</v>
      </c>
      <c r="AG254" s="55">
        <f t="shared" si="67"/>
        <v>-101.29552380215166</v>
      </c>
      <c r="AH254" s="55">
        <f t="shared" si="57"/>
        <v>78.704476197848322</v>
      </c>
      <c r="AI254" s="55">
        <f t="shared" si="68"/>
        <v>6.252062499632042</v>
      </c>
      <c r="AJ254" s="55"/>
      <c r="AK254" s="55"/>
      <c r="AL254" s="39"/>
      <c r="AM254" s="55"/>
    </row>
    <row r="255" spans="2:39" s="29" customFormat="1" hidden="1" x14ac:dyDescent="0.3">
      <c r="B255" s="38">
        <v>144</v>
      </c>
      <c r="C255" s="55">
        <f t="shared" si="46"/>
        <v>75857.757502918379</v>
      </c>
      <c r="D255" s="55" t="str">
        <f t="shared" si="58"/>
        <v>476628.347377929j</v>
      </c>
      <c r="E255" s="55">
        <f t="shared" si="47"/>
        <v>0.98067364542173541</v>
      </c>
      <c r="F255" s="55" t="str">
        <f t="shared" si="48"/>
        <v>0.218370942551117j</v>
      </c>
      <c r="G255" s="55" t="str">
        <f t="shared" si="49"/>
        <v>16.1922456877829-3.60559903834247j</v>
      </c>
      <c r="H255" s="55">
        <f t="shared" si="59"/>
        <v>24.396313302053748</v>
      </c>
      <c r="I255" s="55">
        <f t="shared" si="60"/>
        <v>-12.553495528544328</v>
      </c>
      <c r="J255" s="55"/>
      <c r="K255" s="55"/>
      <c r="L255" s="55"/>
      <c r="M255" s="55" t="str">
        <f t="shared" si="50"/>
        <v>2.1+0.100091952949365j</v>
      </c>
      <c r="N255" s="55" t="str">
        <f t="shared" si="51"/>
        <v>1+100.139615784103j</v>
      </c>
      <c r="O255" s="55" t="str">
        <f t="shared" si="61"/>
        <v>0.0012088183306313-0.0209586502328337j</v>
      </c>
      <c r="P255" s="55">
        <f t="shared" si="62"/>
        <v>-86.699045917045353</v>
      </c>
      <c r="Q255" s="55"/>
      <c r="R255" s="55"/>
      <c r="S255" s="55"/>
      <c r="T255" s="55" t="str">
        <f t="shared" si="52"/>
        <v>7-0.293729906687633j</v>
      </c>
      <c r="U255" s="55">
        <f t="shared" si="53"/>
        <v>16.909600961133325</v>
      </c>
      <c r="V255" s="55">
        <f t="shared" si="54"/>
        <v>-2.4028024041824834</v>
      </c>
      <c r="W255" s="55"/>
      <c r="X255" s="55" t="str">
        <f t="shared" si="55"/>
        <v>84999.9999986049-0.344363980974902j</v>
      </c>
      <c r="Y255" s="55" t="str">
        <f t="shared" si="56"/>
        <v>0.190476190476672+6.24696564136686E-07j</v>
      </c>
      <c r="Z255" s="55">
        <f t="shared" si="63"/>
        <v>-14.403186068050465</v>
      </c>
      <c r="AA255" s="55">
        <f t="shared" si="64"/>
        <v>1.879105021559684E-4</v>
      </c>
      <c r="AB255" s="55"/>
      <c r="AC255" s="55"/>
      <c r="AD255" s="55"/>
      <c r="AE255" s="55" t="str">
        <f t="shared" si="65"/>
        <v>-0.0938894945523892-0.455168972435697j</v>
      </c>
      <c r="AF255" s="55">
        <f t="shared" si="66"/>
        <v>-6.6555825111394107</v>
      </c>
      <c r="AG255" s="55">
        <f t="shared" si="67"/>
        <v>-101.65515593927002</v>
      </c>
      <c r="AH255" s="55">
        <f t="shared" si="57"/>
        <v>78.344844060729983</v>
      </c>
      <c r="AI255" s="55">
        <f t="shared" si="68"/>
        <v>6.6555825111394107</v>
      </c>
      <c r="AJ255" s="55"/>
      <c r="AK255" s="55"/>
      <c r="AL255" s="39"/>
      <c r="AM255" s="55"/>
    </row>
    <row r="256" spans="2:39" s="29" customFormat="1" hidden="1" x14ac:dyDescent="0.3">
      <c r="B256" s="38">
        <v>145</v>
      </c>
      <c r="C256" s="55">
        <f t="shared" si="46"/>
        <v>79432.823472428208</v>
      </c>
      <c r="D256" s="55" t="str">
        <f t="shared" si="58"/>
        <v>499091.149349751j</v>
      </c>
      <c r="E256" s="55">
        <f t="shared" si="47"/>
        <v>0.97880907359400093</v>
      </c>
      <c r="F256" s="55" t="str">
        <f t="shared" si="48"/>
        <v>0.228662448010058j</v>
      </c>
      <c r="G256" s="55" t="str">
        <f t="shared" si="49"/>
        <v>16.1463102222864-3.771986714632j</v>
      </c>
      <c r="H256" s="55">
        <f t="shared" si="59"/>
        <v>24.392240554073275</v>
      </c>
      <c r="I256" s="55">
        <f t="shared" si="60"/>
        <v>-13.149213503780665</v>
      </c>
      <c r="J256" s="55"/>
      <c r="K256" s="55"/>
      <c r="L256" s="55"/>
      <c r="M256" s="55" t="str">
        <f t="shared" si="50"/>
        <v>2.1+0.104809141363448j</v>
      </c>
      <c r="N256" s="55" t="str">
        <f t="shared" si="51"/>
        <v>1+104.859050478383j</v>
      </c>
      <c r="O256" s="55" t="str">
        <f t="shared" si="61"/>
        <v>0.00119040437602742-0.0200155311920991j</v>
      </c>
      <c r="P256" s="55">
        <f t="shared" si="62"/>
        <v>-86.596398130769543</v>
      </c>
      <c r="Q256" s="55"/>
      <c r="R256" s="55"/>
      <c r="S256" s="55"/>
      <c r="T256" s="55" t="str">
        <f t="shared" si="52"/>
        <v>7-0.280509883179456j</v>
      </c>
      <c r="U256" s="55">
        <f t="shared" si="53"/>
        <v>16.908929248819494</v>
      </c>
      <c r="V256" s="55">
        <f t="shared" si="54"/>
        <v>-2.2947768142601306</v>
      </c>
      <c r="W256" s="55"/>
      <c r="X256" s="55" t="str">
        <f t="shared" si="55"/>
        <v>84999.9999984703-0.360593355398705j</v>
      </c>
      <c r="Y256" s="55" t="str">
        <f t="shared" si="56"/>
        <v>0.19047619047672+0.0000006541376061768j</v>
      </c>
      <c r="Z256" s="55">
        <f t="shared" si="63"/>
        <v>-14.40318606804377</v>
      </c>
      <c r="AA256" s="55">
        <f t="shared" si="64"/>
        <v>1.9676645128596687E-4</v>
      </c>
      <c r="AB256" s="55"/>
      <c r="AC256" s="55"/>
      <c r="AD256" s="55"/>
      <c r="AE256" s="55" t="str">
        <f t="shared" si="65"/>
        <v>-0.0925428212016127-0.433882929705975j</v>
      </c>
      <c r="AF256" s="55">
        <f t="shared" si="66"/>
        <v>-7.0593392693203754</v>
      </c>
      <c r="AG256" s="55">
        <f t="shared" si="67"/>
        <v>-102.04019168235905</v>
      </c>
      <c r="AH256" s="55">
        <f t="shared" si="57"/>
        <v>77.959808317640949</v>
      </c>
      <c r="AI256" s="55">
        <f t="shared" si="68"/>
        <v>7.0593392693203754</v>
      </c>
      <c r="AJ256" s="55"/>
      <c r="AK256" s="55"/>
      <c r="AL256" s="39"/>
      <c r="AM256" s="55"/>
    </row>
    <row r="257" spans="2:39" s="29" customFormat="1" hidden="1" x14ac:dyDescent="0.3">
      <c r="B257" s="38">
        <v>146</v>
      </c>
      <c r="C257" s="55">
        <f t="shared" si="46"/>
        <v>83176.377110267145</v>
      </c>
      <c r="D257" s="55" t="str">
        <f t="shared" si="58"/>
        <v>522612.590563659j</v>
      </c>
      <c r="E257" s="55">
        <f t="shared" si="47"/>
        <v>0.97676461123974712</v>
      </c>
      <c r="F257" s="55" t="str">
        <f t="shared" si="48"/>
        <v>0.239438977178536j</v>
      </c>
      <c r="G257" s="55" t="str">
        <f t="shared" si="49"/>
        <v>16.0959146746094-3.94566848767159j</v>
      </c>
      <c r="H257" s="55">
        <f t="shared" si="59"/>
        <v>24.387744943020802</v>
      </c>
      <c r="I257" s="55">
        <f t="shared" si="60"/>
        <v>-13.773585448770435</v>
      </c>
      <c r="J257" s="55"/>
      <c r="K257" s="55"/>
      <c r="L257" s="55"/>
      <c r="M257" s="55" t="str">
        <f t="shared" si="50"/>
        <v>2.1+0.109748644018368j</v>
      </c>
      <c r="N257" s="55" t="str">
        <f t="shared" si="51"/>
        <v>1+109.800905277425j</v>
      </c>
      <c r="O257" s="55" t="str">
        <f t="shared" si="61"/>
        <v>0.00117361036811259-0.0191148368433662j</v>
      </c>
      <c r="P257" s="55">
        <f t="shared" si="62"/>
        <v>-86.486571303575971</v>
      </c>
      <c r="Q257" s="55"/>
      <c r="R257" s="55"/>
      <c r="S257" s="55"/>
      <c r="T257" s="55" t="str">
        <f t="shared" si="52"/>
        <v>7-0.267884858742122j</v>
      </c>
      <c r="U257" s="55">
        <f t="shared" si="53"/>
        <v>16.908316549313</v>
      </c>
      <c r="V257" s="55">
        <f t="shared" si="54"/>
        <v>-2.1915979258626574</v>
      </c>
      <c r="W257" s="55"/>
      <c r="X257" s="55" t="str">
        <f t="shared" si="55"/>
        <v>84999.9999983227-0.377587596674792j</v>
      </c>
      <c r="Y257" s="55" t="str">
        <f t="shared" si="56"/>
        <v>0.190476190476769+6.84966161781352E-07j</v>
      </c>
      <c r="Z257" s="55">
        <f t="shared" si="63"/>
        <v>-14.403186068036593</v>
      </c>
      <c r="AA257" s="55">
        <f t="shared" si="64"/>
        <v>2.0603976844005579E-4</v>
      </c>
      <c r="AB257" s="55"/>
      <c r="AC257" s="55"/>
      <c r="AD257" s="55"/>
      <c r="AE257" s="55" t="str">
        <f t="shared" si="65"/>
        <v>-0.0913078790208307-0.41351776896938j</v>
      </c>
      <c r="AF257" s="55">
        <f t="shared" si="66"/>
        <v>-7.463371853125258</v>
      </c>
      <c r="AG257" s="55">
        <f t="shared" si="67"/>
        <v>-102.45154863844061</v>
      </c>
      <c r="AH257" s="55">
        <f t="shared" si="57"/>
        <v>77.548451361559387</v>
      </c>
      <c r="AI257" s="55">
        <f t="shared" si="68"/>
        <v>7.463371853125258</v>
      </c>
      <c r="AJ257" s="55"/>
      <c r="AK257" s="55"/>
      <c r="AL257" s="39"/>
      <c r="AM257" s="55"/>
    </row>
    <row r="258" spans="2:39" s="29" customFormat="1" hidden="1" x14ac:dyDescent="0.3">
      <c r="B258" s="38">
        <v>147</v>
      </c>
      <c r="C258" s="55">
        <f t="shared" si="46"/>
        <v>87096.358995608098</v>
      </c>
      <c r="D258" s="55" t="str">
        <f t="shared" si="58"/>
        <v>547242.563150043j</v>
      </c>
      <c r="E258" s="55">
        <f t="shared" si="47"/>
        <v>0.97452290284547227</v>
      </c>
      <c r="F258" s="55" t="str">
        <f t="shared" si="48"/>
        <v>0.250723388519753j</v>
      </c>
      <c r="G258" s="55" t="str">
        <f t="shared" si="49"/>
        <v>16.0406245622952-4.12690120723571j</v>
      </c>
      <c r="H258" s="55">
        <f t="shared" si="59"/>
        <v>24.382779735186134</v>
      </c>
      <c r="I258" s="55">
        <f t="shared" si="60"/>
        <v>-14.428040460831918</v>
      </c>
      <c r="J258" s="55"/>
      <c r="K258" s="55"/>
      <c r="L258" s="55"/>
      <c r="M258" s="55" t="str">
        <f t="shared" si="50"/>
        <v>2.1+0.114920938261509j</v>
      </c>
      <c r="N258" s="55" t="str">
        <f t="shared" si="51"/>
        <v>1+114.975662517824j</v>
      </c>
      <c r="O258" s="55" t="str">
        <f t="shared" si="61"/>
        <v>0.00115829381652735-0.0182546606840217j</v>
      </c>
      <c r="P258" s="55">
        <f t="shared" si="62"/>
        <v>-86.369338373618859</v>
      </c>
      <c r="Q258" s="55"/>
      <c r="R258" s="55"/>
      <c r="S258" s="55"/>
      <c r="T258" s="55" t="str">
        <f t="shared" si="52"/>
        <v>7-0.255828054006126j</v>
      </c>
      <c r="U258" s="55">
        <f t="shared" si="53"/>
        <v>16.907757685346557</v>
      </c>
      <c r="V258" s="55">
        <f t="shared" si="54"/>
        <v>-2.0930495656544696</v>
      </c>
      <c r="W258" s="55"/>
      <c r="X258" s="55" t="str">
        <f t="shared" si="55"/>
        <v>84999.9999981608-0.395382751867352j</v>
      </c>
      <c r="Y258" s="55" t="str">
        <f t="shared" si="56"/>
        <v>0.190476190476826+7.1724762245006E-07j</v>
      </c>
      <c r="Z258" s="55">
        <f t="shared" si="63"/>
        <v>-14.403186068028575</v>
      </c>
      <c r="AA258" s="55">
        <f t="shared" si="64"/>
        <v>2.1575012356721146E-4</v>
      </c>
      <c r="AB258" s="55"/>
      <c r="AC258" s="55"/>
      <c r="AD258" s="55"/>
      <c r="AE258" s="55" t="str">
        <f t="shared" si="65"/>
        <v>-0.0901740330074516-0.394029792692234j</v>
      </c>
      <c r="AF258" s="55">
        <f t="shared" si="66"/>
        <v>-7.8677231108401156</v>
      </c>
      <c r="AG258" s="55">
        <f t="shared" si="67"/>
        <v>-102.89021264998165</v>
      </c>
      <c r="AH258" s="55">
        <f t="shared" si="57"/>
        <v>77.109787350018351</v>
      </c>
      <c r="AI258" s="55">
        <f t="shared" si="68"/>
        <v>7.8677231108401156</v>
      </c>
      <c r="AJ258" s="55"/>
      <c r="AK258" s="55"/>
      <c r="AL258" s="39"/>
      <c r="AM258" s="55"/>
    </row>
    <row r="259" spans="2:39" s="29" customFormat="1" hidden="1" x14ac:dyDescent="0.3">
      <c r="B259" s="38">
        <v>148</v>
      </c>
      <c r="C259" s="55">
        <f t="shared" si="46"/>
        <v>91201.083935590985</v>
      </c>
      <c r="D259" s="55" t="str">
        <f t="shared" si="58"/>
        <v>573033.310582957j</v>
      </c>
      <c r="E259" s="55">
        <f t="shared" si="47"/>
        <v>0.97206491846903886</v>
      </c>
      <c r="F259" s="55" t="str">
        <f t="shared" si="48"/>
        <v>0.26253961778309j</v>
      </c>
      <c r="G259" s="55" t="str">
        <f t="shared" si="49"/>
        <v>15.979963123898-4.3159395334867j</v>
      </c>
      <c r="H259" s="55">
        <f t="shared" si="59"/>
        <v>24.377292525417438</v>
      </c>
      <c r="I259" s="55">
        <f t="shared" si="60"/>
        <v>-15.114084826634278</v>
      </c>
      <c r="J259" s="55"/>
      <c r="K259" s="55"/>
      <c r="L259" s="55"/>
      <c r="M259" s="55" t="str">
        <f t="shared" si="50"/>
        <v>2.1+0.120336995222421j</v>
      </c>
      <c r="N259" s="55" t="str">
        <f t="shared" si="51"/>
        <v>1+120.394298553479j</v>
      </c>
      <c r="O259" s="55" t="str">
        <f t="shared" si="61"/>
        <v>0.00114432476054799-0.0174331816411318j</v>
      </c>
      <c r="P259" s="55">
        <f t="shared" si="62"/>
        <v>-86.244457448086166</v>
      </c>
      <c r="Q259" s="55"/>
      <c r="R259" s="55"/>
      <c r="S259" s="55"/>
      <c r="T259" s="55" t="str">
        <f t="shared" si="52"/>
        <v>7-0.244313894872142j</v>
      </c>
      <c r="U259" s="55">
        <f t="shared" si="53"/>
        <v>16.907247932640846</v>
      </c>
      <c r="V259" s="55">
        <f t="shared" si="54"/>
        <v>-1.9989250370255096</v>
      </c>
      <c r="W259" s="55"/>
      <c r="X259" s="55" t="str">
        <f t="shared" si="55"/>
        <v>84999.9999979834-0.414016566886364j</v>
      </c>
      <c r="Y259" s="55" t="str">
        <f t="shared" si="56"/>
        <v>0.190476190476888+7.5105046148904E-07j</v>
      </c>
      <c r="Z259" s="55">
        <f t="shared" si="63"/>
        <v>-14.403186068019805</v>
      </c>
      <c r="AA259" s="55">
        <f t="shared" si="64"/>
        <v>2.2591811363254435E-4</v>
      </c>
      <c r="AB259" s="55"/>
      <c r="AC259" s="55"/>
      <c r="AD259" s="55"/>
      <c r="AE259" s="55" t="str">
        <f t="shared" si="65"/>
        <v>-0.0891314750458169-0.375377176045634j</v>
      </c>
      <c r="AF259" s="55">
        <f t="shared" si="66"/>
        <v>-8.2724402989377701</v>
      </c>
      <c r="AG259" s="55">
        <f t="shared" si="67"/>
        <v>-103.35724139363234</v>
      </c>
      <c r="AH259" s="55">
        <f t="shared" si="57"/>
        <v>76.642758606367664</v>
      </c>
      <c r="AI259" s="55">
        <f t="shared" si="68"/>
        <v>8.2724402989377701</v>
      </c>
      <c r="AJ259" s="55"/>
      <c r="AK259" s="55"/>
      <c r="AL259" s="39"/>
      <c r="AM259" s="55"/>
    </row>
    <row r="260" spans="2:39" s="29" customFormat="1" hidden="1" x14ac:dyDescent="0.3">
      <c r="B260" s="38">
        <v>149</v>
      </c>
      <c r="C260" s="55">
        <f t="shared" si="46"/>
        <v>95499.258602143673</v>
      </c>
      <c r="D260" s="55" t="str">
        <f t="shared" si="58"/>
        <v>600039.538495533j</v>
      </c>
      <c r="E260" s="55">
        <f t="shared" si="47"/>
        <v>0.9693697921938188</v>
      </c>
      <c r="F260" s="55" t="str">
        <f t="shared" si="48"/>
        <v>0.274912728775046j</v>
      </c>
      <c r="G260" s="55" t="str">
        <f t="shared" si="49"/>
        <v>15.91340731812-4.51303338020508j</v>
      </c>
      <c r="H260" s="55">
        <f t="shared" si="59"/>
        <v>24.371224467223168</v>
      </c>
      <c r="I260" s="55">
        <f t="shared" si="60"/>
        <v>-15.833306650275388</v>
      </c>
      <c r="J260" s="55"/>
      <c r="K260" s="55"/>
      <c r="L260" s="55"/>
      <c r="M260" s="55" t="str">
        <f t="shared" si="50"/>
        <v>2.1+0.126008303084062j</v>
      </c>
      <c r="N260" s="55" t="str">
        <f t="shared" si="51"/>
        <v>1+126.068307037911j</v>
      </c>
      <c r="O260" s="55" t="str">
        <f t="shared" si="61"/>
        <v>0.0011315846679552-0.0166486602751069j</v>
      </c>
      <c r="P260" s="55">
        <f t="shared" si="62"/>
        <v>-86.111671417621693</v>
      </c>
      <c r="Q260" s="55"/>
      <c r="R260" s="55"/>
      <c r="S260" s="55"/>
      <c r="T260" s="55" t="str">
        <f t="shared" si="52"/>
        <v>7-0.233317958264916j</v>
      </c>
      <c r="U260" s="55">
        <f t="shared" si="53"/>
        <v>16.906782980475171</v>
      </c>
      <c r="V260" s="55">
        <f t="shared" si="54"/>
        <v>-1.9090267260144487</v>
      </c>
      <c r="W260" s="55"/>
      <c r="X260" s="55" t="str">
        <f t="shared" si="55"/>
        <v>84999.9999977889-0.433528566551745j</v>
      </c>
      <c r="Y260" s="55" t="str">
        <f t="shared" si="56"/>
        <v>0.190476190476954+7.86446379251904E-07j</v>
      </c>
      <c r="Z260" s="55">
        <f t="shared" si="63"/>
        <v>-14.403186068010283</v>
      </c>
      <c r="AA260" s="55">
        <f t="shared" si="64"/>
        <v>2.3656530630622227E-4</v>
      </c>
      <c r="AB260" s="55"/>
      <c r="AC260" s="55"/>
      <c r="AD260" s="55"/>
      <c r="AE260" s="55" t="str">
        <f t="shared" si="65"/>
        <v>-0.0881711350687439-0.357519871683254j</v>
      </c>
      <c r="AF260" s="55">
        <f t="shared" si="66"/>
        <v>-8.6775758103935239</v>
      </c>
      <c r="AG260" s="55">
        <f t="shared" si="67"/>
        <v>-103.8537682286052</v>
      </c>
      <c r="AH260" s="55">
        <f t="shared" si="57"/>
        <v>76.146231771394795</v>
      </c>
      <c r="AI260" s="55">
        <f t="shared" si="68"/>
        <v>8.6775758103935239</v>
      </c>
      <c r="AJ260" s="55"/>
      <c r="AK260" s="55"/>
      <c r="AL260" s="39"/>
      <c r="AM260" s="55"/>
    </row>
    <row r="261" spans="2:39" s="29" customFormat="1" hidden="1" x14ac:dyDescent="0.3">
      <c r="B261" s="38">
        <v>150</v>
      </c>
      <c r="C261" s="55">
        <f t="shared" si="46"/>
        <v>100000</v>
      </c>
      <c r="D261" s="55" t="str">
        <f t="shared" si="58"/>
        <v>628318.530717959j</v>
      </c>
      <c r="E261" s="55">
        <f t="shared" si="47"/>
        <v>0.96641464499718754</v>
      </c>
      <c r="F261" s="55" t="str">
        <f t="shared" si="48"/>
        <v>0.287868966522924j</v>
      </c>
      <c r="G261" s="55" t="str">
        <f t="shared" si="49"/>
        <v>15.8403834993075-4.71842479920789j</v>
      </c>
      <c r="H261" s="55">
        <f t="shared" si="59"/>
        <v>24.364509387629703</v>
      </c>
      <c r="I261" s="55">
        <f t="shared" si="60"/>
        <v>-16.587380726852331</v>
      </c>
      <c r="J261" s="55"/>
      <c r="K261" s="55"/>
      <c r="L261" s="55"/>
      <c r="M261" s="55" t="str">
        <f t="shared" si="50"/>
        <v>2.1+0.131946891450771j</v>
      </c>
      <c r="N261" s="55" t="str">
        <f t="shared" si="51"/>
        <v>1+132.009723303843j</v>
      </c>
      <c r="O261" s="55" t="str">
        <f t="shared" si="61"/>
        <v>0.00111996543056481-0.0158994351479588j</v>
      </c>
      <c r="P261" s="55">
        <f t="shared" si="62"/>
        <v>-85.97070755718849</v>
      </c>
      <c r="Q261" s="55"/>
      <c r="R261" s="55"/>
      <c r="S261" s="55"/>
      <c r="T261" s="55" t="str">
        <f t="shared" si="52"/>
        <v>7-0.222816920328653j</v>
      </c>
      <c r="U261" s="55">
        <f t="shared" si="53"/>
        <v>16.906358895655636</v>
      </c>
      <c r="V261" s="55">
        <f t="shared" si="54"/>
        <v>-1.823165720814135</v>
      </c>
      <c r="W261" s="55"/>
      <c r="X261" s="55" t="str">
        <f t="shared" si="55"/>
        <v>84999.9999975755-0.453960138430777j</v>
      </c>
      <c r="Y261" s="55" t="str">
        <f t="shared" si="56"/>
        <v>0.190476190477027+8.23510455225853E-07j</v>
      </c>
      <c r="Z261" s="55">
        <f t="shared" si="63"/>
        <v>-14.403186067999814</v>
      </c>
      <c r="AA261" s="55">
        <f t="shared" si="64"/>
        <v>2.4771428571139596E-4</v>
      </c>
      <c r="AB261" s="55"/>
      <c r="AC261" s="55"/>
      <c r="AD261" s="55"/>
      <c r="AE261" s="55" t="str">
        <f t="shared" si="65"/>
        <v>-0.0872845974420957-0.340419519115354j</v>
      </c>
      <c r="AF261" s="55">
        <f t="shared" si="66"/>
        <v>-9.0831880078421783</v>
      </c>
      <c r="AG261" s="55">
        <f t="shared" si="67"/>
        <v>-104.38100629056925</v>
      </c>
      <c r="AH261" s="55">
        <f t="shared" si="57"/>
        <v>75.618993709430754</v>
      </c>
      <c r="AI261" s="55">
        <f t="shared" si="68"/>
        <v>9.0831880078421783</v>
      </c>
      <c r="AJ261" s="55"/>
      <c r="AK261" s="55"/>
      <c r="AL261" s="39"/>
      <c r="AM261" s="55"/>
    </row>
    <row r="262" spans="2:39" s="29" customFormat="1" hidden="1" x14ac:dyDescent="0.3">
      <c r="B262" s="38">
        <v>151</v>
      </c>
      <c r="C262" s="55">
        <f t="shared" si="46"/>
        <v>104712.85480509</v>
      </c>
      <c r="D262" s="55" t="str">
        <f t="shared" si="58"/>
        <v>657930.270784171j</v>
      </c>
      <c r="E262" s="55">
        <f t="shared" si="47"/>
        <v>0.96317439052968767</v>
      </c>
      <c r="F262" s="55" t="str">
        <f t="shared" si="48"/>
        <v>0.301435812944063j</v>
      </c>
      <c r="G262" s="55" t="str">
        <f t="shared" si="49"/>
        <v>15.7602627647481-4.93234419998574j</v>
      </c>
      <c r="H262" s="55">
        <f t="shared" si="59"/>
        <v>24.357072768739823</v>
      </c>
      <c r="I262" s="55">
        <f t="shared" si="60"/>
        <v>-17.378073647051551</v>
      </c>
      <c r="J262" s="55"/>
      <c r="K262" s="55"/>
      <c r="L262" s="55"/>
      <c r="M262" s="55" t="str">
        <f t="shared" si="50"/>
        <v>2.1+0.138165356864676j</v>
      </c>
      <c r="N262" s="55" t="str">
        <f t="shared" si="51"/>
        <v>1+138.231149891754j</v>
      </c>
      <c r="O262" s="55" t="str">
        <f t="shared" si="61"/>
        <v>0.00110936844795338-0.0151839193495507j</v>
      </c>
      <c r="P262" s="55">
        <f t="shared" si="62"/>
        <v>-85.821277115191634</v>
      </c>
      <c r="Q262" s="55"/>
      <c r="R262" s="55"/>
      <c r="S262" s="55"/>
      <c r="T262" s="55" t="str">
        <f t="shared" si="52"/>
        <v>7-0.212788506953992j</v>
      </c>
      <c r="U262" s="55">
        <f t="shared" si="53"/>
        <v>16.905972089593917</v>
      </c>
      <c r="V262" s="55">
        <f t="shared" si="54"/>
        <v>-1.741161444777217</v>
      </c>
      <c r="W262" s="55"/>
      <c r="X262" s="55" t="str">
        <f t="shared" si="55"/>
        <v>84999.9999973416-0.475354620626697j</v>
      </c>
      <c r="Y262" s="55" t="str">
        <f t="shared" si="56"/>
        <v>0.190476190477108+8.62321307285299E-07j</v>
      </c>
      <c r="Z262" s="55">
        <f t="shared" si="63"/>
        <v>-14.403186067988285</v>
      </c>
      <c r="AA262" s="55">
        <f t="shared" si="64"/>
        <v>2.5938870032814827E-4</v>
      </c>
      <c r="AB262" s="55"/>
      <c r="AC262" s="55"/>
      <c r="AD262" s="55"/>
      <c r="AE262" s="55" t="str">
        <f t="shared" si="65"/>
        <v>-0.0864640217083454-0.324039358559203j</v>
      </c>
      <c r="AF262" s="55">
        <f t="shared" si="66"/>
        <v>-9.489342179281957</v>
      </c>
      <c r="AG262" s="55">
        <f t="shared" si="67"/>
        <v>-104.94025281832008</v>
      </c>
      <c r="AH262" s="55">
        <f t="shared" si="57"/>
        <v>75.059747181679924</v>
      </c>
      <c r="AI262" s="55">
        <f t="shared" si="68"/>
        <v>9.489342179281957</v>
      </c>
      <c r="AJ262" s="55"/>
      <c r="AK262" s="55"/>
      <c r="AL262" s="39"/>
      <c r="AM262" s="55"/>
    </row>
    <row r="263" spans="2:39" s="29" customFormat="1" hidden="1" x14ac:dyDescent="0.3">
      <c r="B263" s="38">
        <v>152</v>
      </c>
      <c r="C263" s="55">
        <f t="shared" si="46"/>
        <v>109647.81961431864</v>
      </c>
      <c r="D263" s="55" t="str">
        <f t="shared" si="58"/>
        <v>688937.569164964j</v>
      </c>
      <c r="E263" s="55">
        <f t="shared" si="47"/>
        <v>0.95962152215611862</v>
      </c>
      <c r="F263" s="55" t="str">
        <f t="shared" si="48"/>
        <v>0.315642045138659j</v>
      </c>
      <c r="G263" s="55" t="str">
        <f t="shared" si="49"/>
        <v>15.6723559782637-5.15500577978433j</v>
      </c>
      <c r="H263" s="55">
        <f t="shared" si="59"/>
        <v>24.348830575242047</v>
      </c>
      <c r="I263" s="55">
        <f t="shared" si="60"/>
        <v>-18.207249106326543</v>
      </c>
      <c r="J263" s="55"/>
      <c r="K263" s="55"/>
      <c r="L263" s="55"/>
      <c r="M263" s="55" t="str">
        <f t="shared" si="50"/>
        <v>2.1+0.144676889524642j</v>
      </c>
      <c r="N263" s="55" t="str">
        <f t="shared" si="51"/>
        <v>1+144.745783281559j</v>
      </c>
      <c r="O263" s="55" t="str">
        <f t="shared" si="61"/>
        <v>0.00109970379164997-0.0145005971754326j</v>
      </c>
      <c r="P263" s="55">
        <f t="shared" si="62"/>
        <v>-85.663074893027755</v>
      </c>
      <c r="Q263" s="55"/>
      <c r="R263" s="55"/>
      <c r="S263" s="55"/>
      <c r="T263" s="55" t="str">
        <f t="shared" si="52"/>
        <v>7-0.203211446531633j</v>
      </c>
      <c r="U263" s="55">
        <f t="shared" si="53"/>
        <v>16.905619288232959</v>
      </c>
      <c r="V263" s="55">
        <f t="shared" si="54"/>
        <v>-1.6628413027768134</v>
      </c>
      <c r="W263" s="55"/>
      <c r="X263" s="55" t="str">
        <f t="shared" si="55"/>
        <v>84999.9999970851-0.497757393704617j</v>
      </c>
      <c r="Y263" s="55" t="str">
        <f t="shared" si="56"/>
        <v>0.190476190477198+9.02961258450918E-07j</v>
      </c>
      <c r="Z263" s="55">
        <f t="shared" si="63"/>
        <v>-14.403186067975595</v>
      </c>
      <c r="AA263" s="55">
        <f t="shared" si="64"/>
        <v>2.7161331315508918E-4</v>
      </c>
      <c r="AB263" s="55"/>
      <c r="AC263" s="55"/>
      <c r="AD263" s="55"/>
      <c r="AE263" s="55" t="str">
        <f t="shared" si="65"/>
        <v>-0.0857020668451149-0.308344149216801j</v>
      </c>
      <c r="AF263" s="55">
        <f t="shared" si="66"/>
        <v>-9.8961116366610256</v>
      </c>
      <c r="AG263" s="55">
        <f t="shared" si="67"/>
        <v>-105.53289368881795</v>
      </c>
      <c r="AH263" s="55">
        <f t="shared" si="57"/>
        <v>74.46710631118205</v>
      </c>
      <c r="AI263" s="55">
        <f t="shared" si="68"/>
        <v>9.8961116366610256</v>
      </c>
      <c r="AJ263" s="55"/>
      <c r="AK263" s="55"/>
      <c r="AL263" s="39"/>
      <c r="AM263" s="55"/>
    </row>
    <row r="264" spans="2:39" s="29" customFormat="1" hidden="1" x14ac:dyDescent="0.3">
      <c r="B264" s="38">
        <v>153</v>
      </c>
      <c r="C264" s="55">
        <f t="shared" si="46"/>
        <v>114815.3621496884</v>
      </c>
      <c r="D264" s="55" t="str">
        <f t="shared" si="58"/>
        <v>721406.196497425j</v>
      </c>
      <c r="E264" s="55">
        <f t="shared" si="47"/>
        <v>0.9557258794507334</v>
      </c>
      <c r="F264" s="55" t="str">
        <f t="shared" si="48"/>
        <v>0.33051779642986j</v>
      </c>
      <c r="G264" s="55" t="str">
        <f t="shared" si="49"/>
        <v>15.5759084875463-5.38660201778322j</v>
      </c>
      <c r="H264" s="55">
        <f t="shared" si="59"/>
        <v>24.339687904117341</v>
      </c>
      <c r="I264" s="55">
        <f t="shared" si="60"/>
        <v>-19.076873376322911</v>
      </c>
      <c r="J264" s="55"/>
      <c r="K264" s="55"/>
      <c r="L264" s="55"/>
      <c r="M264" s="55" t="str">
        <f t="shared" si="50"/>
        <v>2.1+0.151495301264459j</v>
      </c>
      <c r="N264" s="55" t="str">
        <f t="shared" si="51"/>
        <v>1+151.567441884109j</v>
      </c>
      <c r="O264" s="55" t="str">
        <f t="shared" si="61"/>
        <v>0.0010908894427402-0.0138480209500542j</v>
      </c>
      <c r="P264" s="55">
        <f t="shared" si="62"/>
        <v>-85.495778817634573</v>
      </c>
      <c r="Q264" s="55"/>
      <c r="R264" s="55"/>
      <c r="S264" s="55"/>
      <c r="T264" s="55" t="str">
        <f t="shared" si="52"/>
        <v>7-0.194065424832402j</v>
      </c>
      <c r="U264" s="55">
        <f t="shared" si="53"/>
        <v>16.905297504577433</v>
      </c>
      <c r="V264" s="55">
        <f t="shared" si="54"/>
        <v>-1.5880403407250179</v>
      </c>
      <c r="W264" s="55"/>
      <c r="X264" s="55" t="str">
        <f t="shared" si="55"/>
        <v>84999.9999968039-0.521215976949791j</v>
      </c>
      <c r="Y264" s="55" t="str">
        <f t="shared" si="56"/>
        <v>0.190476190477295+9.45516511507805E-07j</v>
      </c>
      <c r="Z264" s="55">
        <f t="shared" si="63"/>
        <v>-14.403186067961757</v>
      </c>
      <c r="AA264" s="55">
        <f t="shared" si="64"/>
        <v>2.84414054234997E-4</v>
      </c>
      <c r="AB264" s="55"/>
      <c r="AC264" s="55"/>
      <c r="AD264" s="55"/>
      <c r="AE264" s="55" t="str">
        <f t="shared" si="65"/>
        <v>-0.0849918182096994-0.29330009201382j</v>
      </c>
      <c r="AF264" s="55">
        <f t="shared" si="66"/>
        <v>-10.303578980618852</v>
      </c>
      <c r="AG264" s="55">
        <f t="shared" si="67"/>
        <v>-106.16040812062826</v>
      </c>
      <c r="AH264" s="55">
        <f t="shared" si="57"/>
        <v>73.839591879371739</v>
      </c>
      <c r="AI264" s="55">
        <f t="shared" si="68"/>
        <v>10.303578980618852</v>
      </c>
      <c r="AJ264" s="55"/>
      <c r="AK264" s="55"/>
      <c r="AL264" s="39"/>
      <c r="AM264" s="55"/>
    </row>
    <row r="265" spans="2:39" s="29" customFormat="1" hidden="1" x14ac:dyDescent="0.3">
      <c r="B265" s="38">
        <v>154</v>
      </c>
      <c r="C265" s="55">
        <f t="shared" si="46"/>
        <v>120226.44346174138</v>
      </c>
      <c r="D265" s="55" t="str">
        <f t="shared" si="58"/>
        <v>755405.023093271j</v>
      </c>
      <c r="E265" s="55">
        <f t="shared" si="47"/>
        <v>0.95145439216431416</v>
      </c>
      <c r="F265" s="55" t="str">
        <f t="shared" si="48"/>
        <v>0.346094620280583j</v>
      </c>
      <c r="G265" s="55" t="str">
        <f t="shared" si="49"/>
        <v>15.4700945708084-5.62729706256273j</v>
      </c>
      <c r="H265" s="55">
        <f t="shared" si="59"/>
        <v>24.329537429499318</v>
      </c>
      <c r="I265" s="55">
        <f t="shared" si="60"/>
        <v>-19.989020875259854</v>
      </c>
      <c r="J265" s="55"/>
      <c r="K265" s="55"/>
      <c r="L265" s="55"/>
      <c r="M265" s="55" t="str">
        <f t="shared" si="50"/>
        <v>2.1+0.158635054849587j</v>
      </c>
      <c r="N265" s="55" t="str">
        <f t="shared" si="51"/>
        <v>1+158.710595351896j</v>
      </c>
      <c r="O265" s="55" t="str">
        <f t="shared" si="61"/>
        <v>0.00108285059644494-0.0132248079893456j</v>
      </c>
      <c r="P265" s="55">
        <f t="shared" si="62"/>
        <v>-85.319049510078131</v>
      </c>
      <c r="Q265" s="55"/>
      <c r="R265" s="55"/>
      <c r="S265" s="55"/>
      <c r="T265" s="55" t="str">
        <f t="shared" si="52"/>
        <v>7-0.185331041918044j</v>
      </c>
      <c r="U265" s="55">
        <f t="shared" si="53"/>
        <v>16.905004013606629</v>
      </c>
      <c r="V265" s="55">
        <f t="shared" si="54"/>
        <v>-1.5166009180096129</v>
      </c>
      <c r="W265" s="55"/>
      <c r="X265" s="55" t="str">
        <f t="shared" si="55"/>
        <v>84999.9999964956-0.545780129162386j</v>
      </c>
      <c r="Y265" s="55" t="str">
        <f t="shared" si="56"/>
        <v>0.190476190477401+9.90077331853183E-07j</v>
      </c>
      <c r="Z265" s="55">
        <f t="shared" si="63"/>
        <v>-14.403186067946596</v>
      </c>
      <c r="AA265" s="55">
        <f t="shared" si="64"/>
        <v>2.9781807565591934E-4</v>
      </c>
      <c r="AB265" s="55"/>
      <c r="AC265" s="55"/>
      <c r="AD265" s="55"/>
      <c r="AE265" s="55" t="str">
        <f t="shared" si="65"/>
        <v>-0.084326716352719-0.278874756932904j</v>
      </c>
      <c r="AF265" s="55">
        <f t="shared" si="66"/>
        <v>-10.711837557880555</v>
      </c>
      <c r="AG265" s="55">
        <f t="shared" si="67"/>
        <v>-106.82437348527195</v>
      </c>
      <c r="AH265" s="55">
        <f t="shared" si="57"/>
        <v>73.175626514728052</v>
      </c>
      <c r="AI265" s="55">
        <f t="shared" si="68"/>
        <v>10.711837557880555</v>
      </c>
      <c r="AJ265" s="55"/>
      <c r="AK265" s="55"/>
      <c r="AL265" s="39"/>
      <c r="AM265" s="55"/>
    </row>
    <row r="266" spans="2:39" s="29" customFormat="1" hidden="1" x14ac:dyDescent="0.3">
      <c r="B266" s="38">
        <v>155</v>
      </c>
      <c r="C266" s="55">
        <f t="shared" si="46"/>
        <v>125892.5411794168</v>
      </c>
      <c r="D266" s="55" t="str">
        <f t="shared" si="58"/>
        <v>791006.165022013j</v>
      </c>
      <c r="E266" s="55">
        <f t="shared" si="47"/>
        <v>0.9467707994896527</v>
      </c>
      <c r="F266" s="55" t="str">
        <f t="shared" si="48"/>
        <v>0.362405557222634j</v>
      </c>
      <c r="G266" s="55" t="str">
        <f t="shared" si="49"/>
        <v>15.3540116731761-5.87721881475394j</v>
      </c>
      <c r="H266" s="55">
        <f t="shared" si="59"/>
        <v>24.318257612088633</v>
      </c>
      <c r="I266" s="55">
        <f t="shared" si="60"/>
        <v>-20.945879746750649</v>
      </c>
      <c r="J266" s="55"/>
      <c r="K266" s="55"/>
      <c r="L266" s="55"/>
      <c r="M266" s="55" t="str">
        <f t="shared" si="50"/>
        <v>2.1+0.166111294654623j</v>
      </c>
      <c r="N266" s="55" t="str">
        <f t="shared" si="51"/>
        <v>1+166.190395271125j</v>
      </c>
      <c r="O266" s="55" t="str">
        <f t="shared" si="61"/>
        <v>0.0010755190277987-0.0126296376968596j</v>
      </c>
      <c r="P266" s="55">
        <f t="shared" si="62"/>
        <v>-85.132529853750952</v>
      </c>
      <c r="Q266" s="55"/>
      <c r="R266" s="55"/>
      <c r="S266" s="55"/>
      <c r="T266" s="55" t="str">
        <f t="shared" si="52"/>
        <v>7-0.176989770991361j</v>
      </c>
      <c r="U266" s="55">
        <f t="shared" si="53"/>
        <v>16.904736329366091</v>
      </c>
      <c r="V266" s="55">
        <f t="shared" si="54"/>
        <v>-1.4483723925754901</v>
      </c>
      <c r="W266" s="55"/>
      <c r="X266" s="55" t="str">
        <f t="shared" si="55"/>
        <v>84999.9999961575-0.571501954202569j</v>
      </c>
      <c r="Y266" s="55" t="str">
        <f t="shared" si="56"/>
        <v>0.190476190477519+0.0000010367382389614j</v>
      </c>
      <c r="Z266" s="55">
        <f t="shared" si="63"/>
        <v>-14.403186067929896</v>
      </c>
      <c r="AA266" s="55">
        <f t="shared" si="64"/>
        <v>3.1185380914439191E-4</v>
      </c>
      <c r="AB266" s="55"/>
      <c r="AC266" s="55"/>
      <c r="AD266" s="55"/>
      <c r="AE266" s="55" t="str">
        <f t="shared" si="65"/>
        <v>-0.0837004868966139-0.265037015193351j</v>
      </c>
      <c r="AF266" s="55">
        <f t="shared" si="66"/>
        <v>-11.120993141293853</v>
      </c>
      <c r="AG266" s="55">
        <f t="shared" si="67"/>
        <v>-107.52647013926791</v>
      </c>
      <c r="AH266" s="55">
        <f t="shared" si="57"/>
        <v>72.473529860732086</v>
      </c>
      <c r="AI266" s="55">
        <f t="shared" si="68"/>
        <v>11.120993141293853</v>
      </c>
      <c r="AJ266" s="55"/>
      <c r="AK266" s="55"/>
      <c r="AL266" s="39"/>
      <c r="AM266" s="55"/>
    </row>
    <row r="267" spans="2:39" s="29" customFormat="1" hidden="1" x14ac:dyDescent="0.3">
      <c r="B267" s="38">
        <v>156</v>
      </c>
      <c r="C267" s="55">
        <f t="shared" si="46"/>
        <v>131825.6738556409</v>
      </c>
      <c r="D267" s="55" t="str">
        <f t="shared" si="58"/>
        <v>828285.137078811j</v>
      </c>
      <c r="E267" s="55">
        <f t="shared" si="47"/>
        <v>0.94163534224227041</v>
      </c>
      <c r="F267" s="55" t="str">
        <f t="shared" si="48"/>
        <v>0.379485204940114j</v>
      </c>
      <c r="G267" s="55" t="str">
        <f t="shared" si="49"/>
        <v>15.2266745268504-6.13644947694791j</v>
      </c>
      <c r="H267" s="55">
        <f t="shared" si="59"/>
        <v>24.305710638786785</v>
      </c>
      <c r="I267" s="55">
        <f t="shared" si="60"/>
        <v>-21.949757321456563</v>
      </c>
      <c r="J267" s="55"/>
      <c r="K267" s="55"/>
      <c r="L267" s="55"/>
      <c r="M267" s="55" t="str">
        <f t="shared" si="50"/>
        <v>2.1+0.17393987878655j</v>
      </c>
      <c r="N267" s="55" t="str">
        <f t="shared" si="51"/>
        <v>1+174.022707300258j</v>
      </c>
      <c r="O267" s="55" t="str">
        <f t="shared" si="61"/>
        <v>0.00106883251306678-0.0120612487878691j</v>
      </c>
      <c r="P267" s="55">
        <f t="shared" si="62"/>
        <v>-84.935844566364324</v>
      </c>
      <c r="Q267" s="55"/>
      <c r="R267" s="55"/>
      <c r="S267" s="55"/>
      <c r="T267" s="55" t="str">
        <f t="shared" si="52"/>
        <v>7-0.169023919098381j</v>
      </c>
      <c r="U267" s="55">
        <f t="shared" si="53"/>
        <v>16.904492184050977</v>
      </c>
      <c r="V267" s="55">
        <f t="shared" si="54"/>
        <v>-1.3832108183500584</v>
      </c>
      <c r="W267" s="55"/>
      <c r="X267" s="55" t="str">
        <f t="shared" si="55"/>
        <v>84999.9999957868-0.598436011509778j</v>
      </c>
      <c r="Y267" s="55" t="str">
        <f t="shared" si="56"/>
        <v>0.190476190477646+1.08559820687231E-06j</v>
      </c>
      <c r="Z267" s="55">
        <f t="shared" si="63"/>
        <v>-14.403186067911689</v>
      </c>
      <c r="AA267" s="55">
        <f t="shared" si="64"/>
        <v>3.265510263729242E-4</v>
      </c>
      <c r="AB267" s="55"/>
      <c r="AC267" s="55"/>
      <c r="AD267" s="55"/>
      <c r="AE267" s="55" t="str">
        <f t="shared" si="65"/>
        <v>-0.0831070706920753-0.251756976672817j</v>
      </c>
      <c r="AF267" s="55">
        <f t="shared" si="66"/>
        <v>-11.531165866170916</v>
      </c>
      <c r="AG267" s="55">
        <f t="shared" si="67"/>
        <v>-108.26848615514459</v>
      </c>
      <c r="AH267" s="55">
        <f t="shared" si="57"/>
        <v>71.731513844855414</v>
      </c>
      <c r="AI267" s="55">
        <f t="shared" si="68"/>
        <v>11.531165866170916</v>
      </c>
      <c r="AJ267" s="55"/>
      <c r="AK267" s="55"/>
      <c r="AL267" s="39"/>
      <c r="AM267" s="55"/>
    </row>
    <row r="268" spans="2:39" s="29" customFormat="1" hidden="1" x14ac:dyDescent="0.3">
      <c r="B268" s="38">
        <v>157</v>
      </c>
      <c r="C268" s="55">
        <f t="shared" si="46"/>
        <v>138038.42646028864</v>
      </c>
      <c r="D268" s="55" t="str">
        <f t="shared" si="58"/>
        <v>867321.012961475j</v>
      </c>
      <c r="E268" s="55">
        <f t="shared" si="47"/>
        <v>0.93600442534329042</v>
      </c>
      <c r="F268" s="55" t="str">
        <f t="shared" si="48"/>
        <v>0.397369791655739j</v>
      </c>
      <c r="G268" s="55" t="str">
        <f t="shared" si="49"/>
        <v>15.087009293829-6.40501431133539j</v>
      </c>
      <c r="H268" s="55">
        <f t="shared" si="59"/>
        <v>24.291740054415495</v>
      </c>
      <c r="I268" s="55">
        <f t="shared" si="60"/>
        <v>-23.003085291217936</v>
      </c>
      <c r="J268" s="55"/>
      <c r="K268" s="55"/>
      <c r="L268" s="55"/>
      <c r="M268" s="55" t="str">
        <f t="shared" si="50"/>
        <v>2.1+0.18213741272191j</v>
      </c>
      <c r="N268" s="55" t="str">
        <f t="shared" si="51"/>
        <v>1+182.224144823206j</v>
      </c>
      <c r="O268" s="55" t="str">
        <f t="shared" si="61"/>
        <v>0.00106273430200926-0.0115184366360143j</v>
      </c>
      <c r="P268" s="55">
        <f t="shared" si="62"/>
        <v>-84.728599780615525</v>
      </c>
      <c r="Q268" s="55"/>
      <c r="R268" s="55"/>
      <c r="S268" s="55"/>
      <c r="T268" s="55" t="str">
        <f t="shared" si="52"/>
        <v>7-0.161416589599241j</v>
      </c>
      <c r="U268" s="55">
        <f t="shared" si="53"/>
        <v>16.90426950890992</v>
      </c>
      <c r="V268" s="55">
        <f t="shared" si="54"/>
        <v>-1.3209786546917779</v>
      </c>
      <c r="W268" s="55"/>
      <c r="X268" s="55" t="str">
        <f t="shared" si="55"/>
        <v>84999.9999953803-0.626639431830608j</v>
      </c>
      <c r="Y268" s="55" t="str">
        <f t="shared" si="56"/>
        <v>0.190476190477787+1.13676087412868E-06j</v>
      </c>
      <c r="Z268" s="55">
        <f t="shared" si="63"/>
        <v>-14.403186067891651</v>
      </c>
      <c r="AA268" s="55">
        <f t="shared" si="64"/>
        <v>3.4194090210974606E-4</v>
      </c>
      <c r="AB268" s="55"/>
      <c r="AC268" s="55"/>
      <c r="AD268" s="55"/>
      <c r="AE268" s="55" t="str">
        <f t="shared" si="65"/>
        <v>-0.0825405534940774-0.239005933139533j</v>
      </c>
      <c r="AF268" s="55">
        <f t="shared" si="66"/>
        <v>-11.942492460334474</v>
      </c>
      <c r="AG268" s="55">
        <f t="shared" si="67"/>
        <v>-109.05232178562312</v>
      </c>
      <c r="AH268" s="55">
        <f t="shared" si="57"/>
        <v>70.947678214376879</v>
      </c>
      <c r="AI268" s="55">
        <f t="shared" si="68"/>
        <v>11.942492460334474</v>
      </c>
      <c r="AJ268" s="55"/>
      <c r="AK268" s="55"/>
      <c r="AL268" s="39"/>
      <c r="AM268" s="55"/>
    </row>
    <row r="269" spans="2:39" s="29" customFormat="1" hidden="1" x14ac:dyDescent="0.3">
      <c r="B269" s="38">
        <v>158</v>
      </c>
      <c r="C269" s="55">
        <f t="shared" si="46"/>
        <v>144543.9770745929</v>
      </c>
      <c r="D269" s="55" t="str">
        <f t="shared" si="58"/>
        <v>908196.592996385j</v>
      </c>
      <c r="E269" s="55">
        <f t="shared" si="47"/>
        <v>0.92983024773926459</v>
      </c>
      <c r="F269" s="55" t="str">
        <f t="shared" si="48"/>
        <v>0.416097252975763j</v>
      </c>
      <c r="G269" s="55" t="str">
        <f t="shared" si="49"/>
        <v>14.9338479288829-6.68286831351652j</v>
      </c>
      <c r="H269" s="55">
        <f t="shared" si="59"/>
        <v>24.276168043727409</v>
      </c>
      <c r="I269" s="55">
        <f t="shared" si="60"/>
        <v>-24.108424368755248</v>
      </c>
      <c r="J269" s="55"/>
      <c r="K269" s="55"/>
      <c r="L269" s="55"/>
      <c r="M269" s="55" t="str">
        <f t="shared" si="50"/>
        <v>2.1+0.190721284529241j</v>
      </c>
      <c r="N269" s="55" t="str">
        <f t="shared" si="51"/>
        <v>1+190.81210418854j</v>
      </c>
      <c r="O269" s="55" t="str">
        <f t="shared" si="61"/>
        <v>0.00105717263652842-0.0110000507372924j</v>
      </c>
      <c r="P269" s="55">
        <f t="shared" si="62"/>
        <v>-84.510382639202348</v>
      </c>
      <c r="Q269" s="55"/>
      <c r="R269" s="55"/>
      <c r="S269" s="55"/>
      <c r="T269" s="55" t="str">
        <f t="shared" si="52"/>
        <v>7-0.15415164632814j</v>
      </c>
      <c r="U269" s="55">
        <f t="shared" si="53"/>
        <v>16.904066416812643</v>
      </c>
      <c r="V269" s="55">
        <f t="shared" si="54"/>
        <v>-1.2615444875248596</v>
      </c>
      <c r="W269" s="55"/>
      <c r="X269" s="55" t="str">
        <f t="shared" si="55"/>
        <v>84999.9999949346-0.656172038400785j</v>
      </c>
      <c r="Y269" s="55" t="str">
        <f t="shared" si="56"/>
        <v>0.19047619047794+1.19033476360719E-06j</v>
      </c>
      <c r="Z269" s="55">
        <f t="shared" si="63"/>
        <v>-14.403186067869751</v>
      </c>
      <c r="AA269" s="55">
        <f t="shared" si="64"/>
        <v>3.5805608034462141E-4</v>
      </c>
      <c r="AB269" s="55"/>
      <c r="AC269" s="55"/>
      <c r="AD269" s="55"/>
      <c r="AE269" s="55" t="str">
        <f t="shared" si="65"/>
        <v>-0.0819950944475007-0.22675630807056j</v>
      </c>
      <c r="AF269" s="55">
        <f t="shared" si="66"/>
        <v>-12.355128808876032</v>
      </c>
      <c r="AG269" s="55">
        <f t="shared" si="67"/>
        <v>-109.87999343940214</v>
      </c>
      <c r="AH269" s="55">
        <f t="shared" si="57"/>
        <v>70.120006560597858</v>
      </c>
      <c r="AI269" s="55">
        <f t="shared" si="68"/>
        <v>12.355128808876032</v>
      </c>
      <c r="AJ269" s="55"/>
      <c r="AK269" s="55"/>
      <c r="AL269" s="39"/>
      <c r="AM269" s="55"/>
    </row>
    <row r="270" spans="2:39" s="29" customFormat="1" hidden="1" x14ac:dyDescent="0.3">
      <c r="B270" s="38">
        <v>159</v>
      </c>
      <c r="C270" s="55">
        <f t="shared" si="46"/>
        <v>151356.12484362093</v>
      </c>
      <c r="D270" s="55" t="str">
        <f t="shared" si="58"/>
        <v>950998.579769078j</v>
      </c>
      <c r="E270" s="55">
        <f t="shared" si="47"/>
        <v>0.92306039661733474</v>
      </c>
      <c r="F270" s="55" t="str">
        <f t="shared" si="48"/>
        <v>0.435707312356478j</v>
      </c>
      <c r="G270" s="55" t="str">
        <f t="shared" si="49"/>
        <v>14.7659230370085-6.9698804807295j</v>
      </c>
      <c r="H270" s="55">
        <f t="shared" si="59"/>
        <v>24.258792318691459</v>
      </c>
      <c r="I270" s="55">
        <f t="shared" si="60"/>
        <v>-25.268468135254729</v>
      </c>
      <c r="J270" s="55"/>
      <c r="K270" s="55"/>
      <c r="L270" s="55"/>
      <c r="M270" s="55" t="str">
        <f t="shared" si="50"/>
        <v>2.1+0.199709701751506j</v>
      </c>
      <c r="N270" s="55" t="str">
        <f t="shared" si="51"/>
        <v>1+199.804801609483j</v>
      </c>
      <c r="O270" s="55" t="str">
        <f t="shared" si="61"/>
        <v>0.00105210031162687-0.0105049922863753j</v>
      </c>
      <c r="P270" s="55">
        <f t="shared" si="62"/>
        <v>-84.280760910755276</v>
      </c>
      <c r="Q270" s="55"/>
      <c r="R270" s="55"/>
      <c r="S270" s="55"/>
      <c r="T270" s="55" t="str">
        <f t="shared" si="52"/>
        <v>7-0.147213679366372j</v>
      </c>
      <c r="U270" s="55">
        <f t="shared" si="53"/>
        <v>16.903881186337564</v>
      </c>
      <c r="V270" s="55">
        <f t="shared" si="54"/>
        <v>-1.2047827618128062</v>
      </c>
      <c r="W270" s="55"/>
      <c r="X270" s="55" t="str">
        <f t="shared" si="55"/>
        <v>84999.9999944459-0.687096473838262j</v>
      </c>
      <c r="Y270" s="55" t="str">
        <f t="shared" si="56"/>
        <v>0.190476190478109+1.24643351271026E-06j</v>
      </c>
      <c r="Z270" s="55">
        <f t="shared" si="63"/>
        <v>-14.403186067845681</v>
      </c>
      <c r="AA270" s="55">
        <f t="shared" si="64"/>
        <v>3.7493074353118171E-4</v>
      </c>
      <c r="AB270" s="55"/>
      <c r="AC270" s="55"/>
      <c r="AD270" s="55"/>
      <c r="AE270" s="55" t="str">
        <f t="shared" si="65"/>
        <v>-0.0814648527522842-0.214981614078003j</v>
      </c>
      <c r="AF270" s="55">
        <f t="shared" si="66"/>
        <v>-12.769252897799607</v>
      </c>
      <c r="AG270" s="55">
        <f t="shared" si="67"/>
        <v>-110.7536368770793</v>
      </c>
      <c r="AH270" s="55">
        <f t="shared" si="57"/>
        <v>69.246363122920698</v>
      </c>
      <c r="AI270" s="55">
        <f t="shared" si="68"/>
        <v>12.769252897799607</v>
      </c>
      <c r="AJ270" s="55"/>
      <c r="AK270" s="55"/>
      <c r="AL270" s="39"/>
      <c r="AM270" s="55"/>
    </row>
    <row r="271" spans="2:39" s="29" customFormat="1" hidden="1" x14ac:dyDescent="0.3">
      <c r="B271" s="38">
        <v>160</v>
      </c>
      <c r="C271" s="55">
        <f t="shared" si="46"/>
        <v>158489.31924611155</v>
      </c>
      <c r="D271" s="55" t="str">
        <f t="shared" si="58"/>
        <v>995817.762032063j</v>
      </c>
      <c r="E271" s="55">
        <f t="shared" si="47"/>
        <v>0.915637402471003</v>
      </c>
      <c r="F271" s="55" t="str">
        <f t="shared" si="48"/>
        <v>0.456241565362999j</v>
      </c>
      <c r="G271" s="55" t="str">
        <f t="shared" si="49"/>
        <v>14.5818635977146-7.26581532796409j</v>
      </c>
      <c r="H271" s="55">
        <f t="shared" si="59"/>
        <v>24.23938256369043</v>
      </c>
      <c r="I271" s="55">
        <f t="shared" si="60"/>
        <v>-26.486045690503587</v>
      </c>
      <c r="J271" s="55"/>
      <c r="K271" s="55"/>
      <c r="L271" s="55"/>
      <c r="M271" s="55" t="str">
        <f t="shared" si="50"/>
        <v>2.1+0.209121730026733j</v>
      </c>
      <c r="N271" s="55" t="str">
        <f t="shared" si="51"/>
        <v>1+209.221311802936j</v>
      </c>
      <c r="O271" s="55" t="str">
        <f t="shared" si="61"/>
        <v>0.00104747427496099-0.0100322118604343j</v>
      </c>
      <c r="P271" s="55">
        <f t="shared" si="62"/>
        <v>-84.039282634269611</v>
      </c>
      <c r="Q271" s="55"/>
      <c r="R271" s="55"/>
      <c r="S271" s="55"/>
      <c r="T271" s="55" t="str">
        <f t="shared" si="52"/>
        <v>7-0.140587972355821j</v>
      </c>
      <c r="U271" s="55">
        <f t="shared" si="53"/>
        <v>16.903712247248116</v>
      </c>
      <c r="V271" s="55">
        <f t="shared" si="54"/>
        <v>-1.1505735250158993</v>
      </c>
      <c r="W271" s="55"/>
      <c r="X271" s="55" t="str">
        <f t="shared" si="55"/>
        <v>84999.99999391-0.719478333016617j</v>
      </c>
      <c r="Y271" s="55" t="str">
        <f t="shared" si="56"/>
        <v>0.190476190478295+1.30517611440598E-06j</v>
      </c>
      <c r="Z271" s="55">
        <f t="shared" si="63"/>
        <v>-14.403186067819256</v>
      </c>
      <c r="AA271" s="55">
        <f t="shared" si="64"/>
        <v>3.9260068509243705E-4</v>
      </c>
      <c r="AB271" s="55"/>
      <c r="AC271" s="55"/>
      <c r="AD271" s="55"/>
      <c r="AE271" s="55" t="str">
        <f t="shared" si="65"/>
        <v>-0.0809439120052438-0.203656419253924j</v>
      </c>
      <c r="AF271" s="55">
        <f t="shared" si="66"/>
        <v>-13.185068183030966</v>
      </c>
      <c r="AG271" s="55">
        <f t="shared" si="67"/>
        <v>-111.67550924910401</v>
      </c>
      <c r="AH271" s="55">
        <f t="shared" si="57"/>
        <v>68.32449075089599</v>
      </c>
      <c r="AI271" s="55">
        <f t="shared" si="68"/>
        <v>13.185068183030966</v>
      </c>
      <c r="AJ271" s="55"/>
      <c r="AK271" s="55"/>
      <c r="AL271" s="39"/>
      <c r="AM271" s="55"/>
    </row>
    <row r="272" spans="2:39" s="29" customFormat="1" hidden="1" x14ac:dyDescent="0.3">
      <c r="B272" s="38">
        <v>161</v>
      </c>
      <c r="C272" s="55">
        <f t="shared" si="46"/>
        <v>165958.69074375625</v>
      </c>
      <c r="D272" s="55" t="str">
        <f t="shared" si="58"/>
        <v>1042749.20727993j</v>
      </c>
      <c r="E272" s="55">
        <f t="shared" si="47"/>
        <v>0.90749825123945205</v>
      </c>
      <c r="F272" s="55" t="str">
        <f t="shared" si="48"/>
        <v>0.477743567899027j</v>
      </c>
      <c r="G272" s="55" t="str">
        <f t="shared" si="49"/>
        <v>14.3801920525877-7.57031129139195j</v>
      </c>
      <c r="H272" s="55">
        <f t="shared" si="59"/>
        <v>24.217676390414464</v>
      </c>
      <c r="I272" s="55">
        <f t="shared" si="60"/>
        <v>-27.764122612934219</v>
      </c>
      <c r="J272" s="55"/>
      <c r="K272" s="55"/>
      <c r="L272" s="55"/>
      <c r="M272" s="55" t="str">
        <f t="shared" si="50"/>
        <v>2.1+0.218977333528785j</v>
      </c>
      <c r="N272" s="55" t="str">
        <f t="shared" si="51"/>
        <v>1+219.081608449513j</v>
      </c>
      <c r="O272" s="55" t="str">
        <f t="shared" si="61"/>
        <v>0.00104325526159943-0.00958070720583605j</v>
      </c>
      <c r="P272" s="55">
        <f t="shared" si="62"/>
        <v>-83.785475800762967</v>
      </c>
      <c r="Q272" s="55"/>
      <c r="R272" s="55"/>
      <c r="S272" s="55"/>
      <c r="T272" s="55" t="str">
        <f t="shared" si="52"/>
        <v>7-0.134260471283596j</v>
      </c>
      <c r="U272" s="55">
        <f t="shared" si="53"/>
        <v>16.903558167237378</v>
      </c>
      <c r="V272" s="55">
        <f t="shared" si="54"/>
        <v>-1.0988021811740332</v>
      </c>
      <c r="W272" s="55"/>
      <c r="X272" s="55" t="str">
        <f t="shared" si="55"/>
        <v>84999.9999933224-0.753386302200564j</v>
      </c>
      <c r="Y272" s="55" t="str">
        <f t="shared" si="56"/>
        <v>0.190476190478499+1.36668716962832E-06j</v>
      </c>
      <c r="Z272" s="55">
        <f t="shared" si="63"/>
        <v>-14.40318606779028</v>
      </c>
      <c r="AA272" s="55">
        <f t="shared" si="64"/>
        <v>4.111033853434722E-4</v>
      </c>
      <c r="AB272" s="55"/>
      <c r="AC272" s="55"/>
      <c r="AD272" s="55"/>
      <c r="AE272" s="55" t="str">
        <f t="shared" si="65"/>
        <v>-0.0804262019108582-0.192756324077896j</v>
      </c>
      <c r="AF272" s="55">
        <f t="shared" si="66"/>
        <v>-13.602807432086019</v>
      </c>
      <c r="AG272" s="55">
        <f t="shared" si="67"/>
        <v>-112.64798949148586</v>
      </c>
      <c r="AH272" s="55">
        <f t="shared" si="57"/>
        <v>67.352010508514141</v>
      </c>
      <c r="AI272" s="55">
        <f t="shared" si="68"/>
        <v>13.602807432086019</v>
      </c>
      <c r="AJ272" s="55"/>
      <c r="AK272" s="55"/>
      <c r="AL272" s="39"/>
      <c r="AM272" s="55"/>
    </row>
    <row r="273" spans="2:39" s="29" customFormat="1" hidden="1" x14ac:dyDescent="0.3">
      <c r="B273" s="38">
        <v>162</v>
      </c>
      <c r="C273" s="55">
        <f t="shared" si="46"/>
        <v>173780.08287493771</v>
      </c>
      <c r="D273" s="55" t="str">
        <f t="shared" si="58"/>
        <v>1091892.46340026j</v>
      </c>
      <c r="E273" s="55">
        <f t="shared" si="47"/>
        <v>0.8985738493789438</v>
      </c>
      <c r="F273" s="55" t="str">
        <f t="shared" si="48"/>
        <v>0.500258928594765j</v>
      </c>
      <c r="G273" s="55" t="str">
        <f t="shared" si="49"/>
        <v>14.1593234069924-7.88285566300919j</v>
      </c>
      <c r="H273" s="55">
        <f t="shared" si="59"/>
        <v>24.193374755729529</v>
      </c>
      <c r="I273" s="55">
        <f t="shared" si="60"/>
        <v>-29.105799607298042</v>
      </c>
      <c r="J273" s="55"/>
      <c r="K273" s="55"/>
      <c r="L273" s="55"/>
      <c r="M273" s="55" t="str">
        <f t="shared" si="50"/>
        <v>2.1+0.229297417314055j</v>
      </c>
      <c r="N273" s="55" t="str">
        <f t="shared" si="51"/>
        <v>1+229.406606560395j</v>
      </c>
      <c r="O273" s="55" t="str">
        <f t="shared" si="61"/>
        <v>0.00103940746089428-0.00914952112325728j</v>
      </c>
      <c r="P273" s="55">
        <f t="shared" si="62"/>
        <v>-83.518848082158627</v>
      </c>
      <c r="Q273" s="55"/>
      <c r="R273" s="55"/>
      <c r="S273" s="55"/>
      <c r="T273" s="55" t="str">
        <f t="shared" si="52"/>
        <v>7-0.128217754671578j</v>
      </c>
      <c r="U273" s="55">
        <f t="shared" si="53"/>
        <v>16.903417639831137</v>
      </c>
      <c r="V273" s="55">
        <f t="shared" si="54"/>
        <v>-1.0493592552548607</v>
      </c>
      <c r="W273" s="55"/>
      <c r="X273" s="55" t="str">
        <f t="shared" si="55"/>
        <v>84999.9999926782-0.788892304738734j</v>
      </c>
      <c r="Y273" s="55" t="str">
        <f t="shared" si="56"/>
        <v>0.190476190478721+1.43109715157229E-06j</v>
      </c>
      <c r="Z273" s="55">
        <f t="shared" si="63"/>
        <v>-14.40318606775859</v>
      </c>
      <c r="AA273" s="55">
        <f t="shared" si="64"/>
        <v>4.304780909921829E-4</v>
      </c>
      <c r="AB273" s="55"/>
      <c r="AC273" s="55"/>
      <c r="AD273" s="55"/>
      <c r="AE273" s="55" t="str">
        <f t="shared" si="65"/>
        <v>-0.0799054173427927-0.182257950905747j</v>
      </c>
      <c r="AF273" s="55">
        <f t="shared" si="66"/>
        <v>-14.022737084175201</v>
      </c>
      <c r="AG273" s="55">
        <f t="shared" si="67"/>
        <v>-113.6735764666205</v>
      </c>
      <c r="AH273" s="55">
        <f t="shared" si="57"/>
        <v>66.326423533379497</v>
      </c>
      <c r="AI273" s="55">
        <f t="shared" si="68"/>
        <v>14.022737084175201</v>
      </c>
      <c r="AJ273" s="55"/>
      <c r="AK273" s="55"/>
      <c r="AL273" s="39"/>
      <c r="AM273" s="55"/>
    </row>
    <row r="274" spans="2:39" s="29" customFormat="1" hidden="1" x14ac:dyDescent="0.3">
      <c r="B274" s="38">
        <v>163</v>
      </c>
      <c r="C274" s="55">
        <f t="shared" si="46"/>
        <v>181970.08586099852</v>
      </c>
      <c r="D274" s="55" t="str">
        <f t="shared" si="58"/>
        <v>1143351.76982803j</v>
      </c>
      <c r="E274" s="55">
        <f t="shared" si="47"/>
        <v>0.88878843732527812</v>
      </c>
      <c r="F274" s="55" t="str">
        <f t="shared" si="48"/>
        <v>0.523835405548932j</v>
      </c>
      <c r="G274" s="55" t="str">
        <f t="shared" si="49"/>
        <v>13.917567185323-8.20275573421981j</v>
      </c>
      <c r="H274" s="55">
        <f t="shared" si="59"/>
        <v>24.166136800784216</v>
      </c>
      <c r="I274" s="55">
        <f t="shared" si="60"/>
        <v>-30.514308063525277</v>
      </c>
      <c r="J274" s="55"/>
      <c r="K274" s="55"/>
      <c r="L274" s="55"/>
      <c r="M274" s="55" t="str">
        <f t="shared" si="50"/>
        <v>2.1+0.240103871663886j</v>
      </c>
      <c r="N274" s="55" t="str">
        <f t="shared" si="51"/>
        <v>1+240.218206840869j</v>
      </c>
      <c r="O274" s="55" t="str">
        <f t="shared" si="61"/>
        <v>0.00103589821264328-0.00873773944694293j</v>
      </c>
      <c r="P274" s="55">
        <f t="shared" si="62"/>
        <v>-83.238886618825433</v>
      </c>
      <c r="Q274" s="55"/>
      <c r="R274" s="55"/>
      <c r="S274" s="55"/>
      <c r="T274" s="55" t="str">
        <f t="shared" si="52"/>
        <v>7-0.122447005107673j</v>
      </c>
      <c r="U274" s="55">
        <f t="shared" si="53"/>
        <v>16.903289473348714</v>
      </c>
      <c r="V274" s="55">
        <f t="shared" si="54"/>
        <v>-1.0021401674085968</v>
      </c>
      <c r="W274" s="55"/>
      <c r="X274" s="55" t="str">
        <f t="shared" si="55"/>
        <v>84999.9999919718-0.82607165362273j</v>
      </c>
      <c r="Y274" s="55" t="str">
        <f t="shared" si="56"/>
        <v>0.190476190478964+0.0000014985426824452j</v>
      </c>
      <c r="Z274" s="55">
        <f t="shared" si="63"/>
        <v>-14.403186067723851</v>
      </c>
      <c r="AA274" s="55">
        <f t="shared" si="64"/>
        <v>4.5076589838683275E-4</v>
      </c>
      <c r="AB274" s="55"/>
      <c r="AC274" s="55"/>
      <c r="AD274" s="55"/>
      <c r="AE274" s="55" t="str">
        <f t="shared" si="65"/>
        <v>-0.0793749351548296-0.17213894846481j</v>
      </c>
      <c r="AF274" s="55">
        <f t="shared" si="66"/>
        <v>-14.445162169525593</v>
      </c>
      <c r="AG274" s="55">
        <f t="shared" si="67"/>
        <v>-114.7548840838609</v>
      </c>
      <c r="AH274" s="55">
        <f t="shared" si="57"/>
        <v>65.245115916139099</v>
      </c>
      <c r="AI274" s="55">
        <f t="shared" si="68"/>
        <v>14.445162169525593</v>
      </c>
      <c r="AJ274" s="55"/>
      <c r="AK274" s="55"/>
      <c r="AL274" s="39"/>
      <c r="AM274" s="55"/>
    </row>
    <row r="275" spans="2:39" s="29" customFormat="1" hidden="1" x14ac:dyDescent="0.3">
      <c r="B275" s="38">
        <v>164</v>
      </c>
      <c r="C275" s="55">
        <f t="shared" si="46"/>
        <v>190546.07179632501</v>
      </c>
      <c r="D275" s="55" t="str">
        <f t="shared" si="58"/>
        <v>1197236.27865146j</v>
      </c>
      <c r="E275" s="55">
        <f t="shared" si="47"/>
        <v>0.87805894636815429</v>
      </c>
      <c r="F275" s="55" t="str">
        <f t="shared" si="48"/>
        <v>0.548523007630112j</v>
      </c>
      <c r="G275" s="55" t="str">
        <f t="shared" si="49"/>
        <v>13.6531333042474-8.52910590410474j</v>
      </c>
      <c r="H275" s="55">
        <f t="shared" si="59"/>
        <v>24.135574079604524</v>
      </c>
      <c r="I275" s="55">
        <f t="shared" si="60"/>
        <v>-31.993001570474188</v>
      </c>
      <c r="J275" s="55"/>
      <c r="K275" s="55"/>
      <c r="L275" s="55"/>
      <c r="M275" s="55" t="str">
        <f t="shared" si="50"/>
        <v>2.1+0.251419618516807j</v>
      </c>
      <c r="N275" s="55" t="str">
        <f t="shared" si="51"/>
        <v>1+251.539342144672j</v>
      </c>
      <c r="O275" s="55" t="str">
        <f t="shared" si="61"/>
        <v>0.00103269772996945-0.00834448911400435j</v>
      </c>
      <c r="P275" s="55">
        <f t="shared" si="62"/>
        <v>-82.945057878788404</v>
      </c>
      <c r="Q275" s="55"/>
      <c r="R275" s="55"/>
      <c r="S275" s="55"/>
      <c r="T275" s="55" t="str">
        <f t="shared" si="52"/>
        <v>7-0.116935982058356j</v>
      </c>
      <c r="U275" s="55">
        <f t="shared" si="53"/>
        <v>16.903172580829601</v>
      </c>
      <c r="V275" s="55">
        <f t="shared" si="54"/>
        <v>-0.95704501677330078</v>
      </c>
      <c r="W275" s="55"/>
      <c r="X275" s="55" t="str">
        <f t="shared" si="55"/>
        <v>84999.9999911973-0.865003211236098j</v>
      </c>
      <c r="Y275" s="55" t="str">
        <f t="shared" si="56"/>
        <v>0.190476190479233+1.56916682326065E-06j</v>
      </c>
      <c r="Z275" s="55">
        <f t="shared" si="63"/>
        <v>-14.403186067685652</v>
      </c>
      <c r="AA275" s="55">
        <f t="shared" si="64"/>
        <v>4.7200984068690921E-4</v>
      </c>
      <c r="AB275" s="55"/>
      <c r="AC275" s="55"/>
      <c r="AD275" s="55"/>
      <c r="AE275" s="55" t="str">
        <f t="shared" si="65"/>
        <v>-0.0788277297239694-0.162378014200151j</v>
      </c>
      <c r="AF275" s="55">
        <f t="shared" si="66"/>
        <v>-14.870431818726658</v>
      </c>
      <c r="AG275" s="55">
        <f t="shared" si="67"/>
        <v>-115.89463245619517</v>
      </c>
      <c r="AH275" s="55">
        <f t="shared" si="57"/>
        <v>64.105367543804817</v>
      </c>
      <c r="AI275" s="55">
        <f t="shared" si="68"/>
        <v>14.870431818726658</v>
      </c>
      <c r="AJ275" s="55"/>
      <c r="AK275" s="55"/>
      <c r="AL275" s="39"/>
      <c r="AM275" s="55"/>
    </row>
    <row r="276" spans="2:39" s="29" customFormat="1" hidden="1" x14ac:dyDescent="0.3">
      <c r="B276" s="38">
        <v>165</v>
      </c>
      <c r="C276" s="55">
        <f t="shared" si="46"/>
        <v>199526.23149688821</v>
      </c>
      <c r="D276" s="55" t="str">
        <f t="shared" si="58"/>
        <v>1253660.28613816j</v>
      </c>
      <c r="E276" s="55">
        <f t="shared" si="47"/>
        <v>0.86629429347795628</v>
      </c>
      <c r="F276" s="55" t="str">
        <f t="shared" si="48"/>
        <v>0.574374100552229j</v>
      </c>
      <c r="G276" s="55" t="str">
        <f t="shared" si="49"/>
        <v>13.3641431891045-8.86075064984648j</v>
      </c>
      <c r="H276" s="55">
        <f t="shared" si="59"/>
        <v>24.101244162332691</v>
      </c>
      <c r="I276" s="55">
        <f t="shared" si="60"/>
        <v>-33.54534222351738</v>
      </c>
      <c r="J276" s="55"/>
      <c r="K276" s="55"/>
      <c r="L276" s="55"/>
      <c r="M276" s="55" t="str">
        <f t="shared" si="50"/>
        <v>2.1+0.263268660089014j</v>
      </c>
      <c r="N276" s="55" t="str">
        <f t="shared" si="51"/>
        <v>1+263.394026117627j</v>
      </c>
      <c r="O276" s="55" t="str">
        <f t="shared" si="61"/>
        <v>0.00102977884657-0.007968936319824j</v>
      </c>
      <c r="P276" s="55">
        <f t="shared" si="62"/>
        <v>-82.636807603382309</v>
      </c>
      <c r="Q276" s="55"/>
      <c r="R276" s="55"/>
      <c r="S276" s="55"/>
      <c r="T276" s="55" t="str">
        <f t="shared" si="52"/>
        <v>7-0.111672995904866j</v>
      </c>
      <c r="U276" s="55">
        <f t="shared" si="53"/>
        <v>16.903065970841912</v>
      </c>
      <c r="V276" s="55">
        <f t="shared" si="54"/>
        <v>-0.91397837447942121</v>
      </c>
      <c r="W276" s="55"/>
      <c r="X276" s="55" t="str">
        <f t="shared" si="55"/>
        <v>84999.999990348-0.905769556631971j</v>
      </c>
      <c r="Y276" s="55" t="str">
        <f t="shared" si="56"/>
        <v>0.190476190479526+1.64311937728996E-06j</v>
      </c>
      <c r="Z276" s="55">
        <f t="shared" si="63"/>
        <v>-14.403186067643857</v>
      </c>
      <c r="AA276" s="55">
        <f t="shared" si="64"/>
        <v>4.9425497914219805E-4</v>
      </c>
      <c r="AB276" s="55"/>
      <c r="AC276" s="55"/>
      <c r="AD276" s="55"/>
      <c r="AE276" s="55" t="str">
        <f t="shared" si="65"/>
        <v>-0.0782562890057377-0.152954937712438j</v>
      </c>
      <c r="AF276" s="55">
        <f t="shared" si="66"/>
        <v>-15.298945376028223</v>
      </c>
      <c r="AG276" s="55">
        <f t="shared" si="67"/>
        <v>-117.0956339463999</v>
      </c>
      <c r="AH276" s="55">
        <f t="shared" si="57"/>
        <v>62.904366053600086</v>
      </c>
      <c r="AI276" s="55">
        <f t="shared" si="68"/>
        <v>15.298945376028223</v>
      </c>
      <c r="AJ276" s="55"/>
      <c r="AK276" s="55"/>
      <c r="AL276" s="39"/>
      <c r="AM276" s="55"/>
    </row>
    <row r="277" spans="2:39" s="29" customFormat="1" hidden="1" x14ac:dyDescent="0.3">
      <c r="B277" s="38">
        <v>166</v>
      </c>
      <c r="C277" s="55">
        <f t="shared" si="46"/>
        <v>208929.61308540421</v>
      </c>
      <c r="D277" s="55" t="str">
        <f t="shared" si="58"/>
        <v>1312743.47517293j</v>
      </c>
      <c r="E277" s="55">
        <f t="shared" si="47"/>
        <v>0.85339460809865841</v>
      </c>
      <c r="F277" s="55" t="str">
        <f t="shared" si="48"/>
        <v>0.601443517949298j</v>
      </c>
      <c r="G277" s="55" t="str">
        <f t="shared" si="49"/>
        <v>13.0486477489228-9.19624348702941j</v>
      </c>
      <c r="H277" s="55">
        <f t="shared" si="59"/>
        <v>24.062643624484032</v>
      </c>
      <c r="I277" s="55">
        <f t="shared" si="60"/>
        <v>-35.17488033921834</v>
      </c>
      <c r="J277" s="55"/>
      <c r="K277" s="55"/>
      <c r="L277" s="55"/>
      <c r="M277" s="55" t="str">
        <f t="shared" si="50"/>
        <v>2.1+0.275676129786315j</v>
      </c>
      <c r="N277" s="55" t="str">
        <f t="shared" si="51"/>
        <v>1+275.807404133833j</v>
      </c>
      <c r="O277" s="55" t="str">
        <f t="shared" si="61"/>
        <v>0.00102711678619274-0.00761028475579031j</v>
      </c>
      <c r="P277" s="55">
        <f t="shared" si="62"/>
        <v>-82.313560856045214</v>
      </c>
      <c r="Q277" s="55"/>
      <c r="R277" s="55"/>
      <c r="S277" s="55"/>
      <c r="T277" s="55" t="str">
        <f t="shared" si="52"/>
        <v>7-0.106646883147949j</v>
      </c>
      <c r="U277" s="55">
        <f t="shared" si="53"/>
        <v>16.902968739095737</v>
      </c>
      <c r="V277" s="55">
        <f t="shared" si="54"/>
        <v>-0.8728490855076555</v>
      </c>
      <c r="W277" s="55"/>
      <c r="X277" s="55" t="str">
        <f t="shared" si="55"/>
        <v>84999.9999894168-0.948457160694351j</v>
      </c>
      <c r="Y277" s="55" t="str">
        <f t="shared" si="56"/>
        <v>0.190476190479847+1.72055720781525E-06j</v>
      </c>
      <c r="Z277" s="55">
        <f t="shared" si="63"/>
        <v>-14.403186067598037</v>
      </c>
      <c r="AA277" s="55">
        <f t="shared" si="64"/>
        <v>5.1754849867378092E-4</v>
      </c>
      <c r="AB277" s="55"/>
      <c r="AC277" s="55"/>
      <c r="AD277" s="55"/>
      <c r="AE277" s="55" t="str">
        <f t="shared" si="65"/>
        <v>-0.0776525339414303-0.143850668843984j</v>
      </c>
      <c r="AF277" s="55">
        <f t="shared" si="66"/>
        <v>-15.731159104364266</v>
      </c>
      <c r="AG277" s="55">
        <f t="shared" si="67"/>
        <v>-118.36077273227261</v>
      </c>
      <c r="AH277" s="55">
        <f t="shared" si="57"/>
        <v>61.639227267727406</v>
      </c>
      <c r="AI277" s="55">
        <f t="shared" si="68"/>
        <v>15.731159104364266</v>
      </c>
      <c r="AJ277" s="55"/>
      <c r="AK277" s="55"/>
      <c r="AL277" s="39"/>
      <c r="AM277" s="55"/>
    </row>
    <row r="278" spans="2:39" s="29" customFormat="1" hidden="1" x14ac:dyDescent="0.3">
      <c r="B278" s="38">
        <v>167</v>
      </c>
      <c r="C278" s="55">
        <f t="shared" si="46"/>
        <v>218776.16239495529</v>
      </c>
      <c r="D278" s="55" t="str">
        <f t="shared" si="58"/>
        <v>1374611.16912112j</v>
      </c>
      <c r="E278" s="55">
        <f t="shared" si="47"/>
        <v>0.83925038434315291</v>
      </c>
      <c r="F278" s="55" t="str">
        <f t="shared" si="48"/>
        <v>0.629788677684873j</v>
      </c>
      <c r="G278" s="55" t="str">
        <f t="shared" si="49"/>
        <v>12.7046541307016-9.53380239638553j</v>
      </c>
      <c r="H278" s="55">
        <f t="shared" si="59"/>
        <v>24.019200471964794</v>
      </c>
      <c r="I278" s="55">
        <f t="shared" si="60"/>
        <v>-36.885225952541944</v>
      </c>
      <c r="J278" s="55"/>
      <c r="K278" s="55"/>
      <c r="L278" s="55"/>
      <c r="M278" s="55" t="str">
        <f t="shared" si="50"/>
        <v>2.1+0.288668345515435j</v>
      </c>
      <c r="N278" s="55" t="str">
        <f t="shared" si="51"/>
        <v>1+288.805806632347j</v>
      </c>
      <c r="O278" s="55" t="str">
        <f t="shared" si="61"/>
        <v>0.00102468895238632-0.00726777392574947j</v>
      </c>
      <c r="P278" s="55">
        <f t="shared" si="62"/>
        <v>-81.974722193062149</v>
      </c>
      <c r="Q278" s="55"/>
      <c r="R278" s="55"/>
      <c r="S278" s="55"/>
      <c r="T278" s="55" t="str">
        <f t="shared" si="52"/>
        <v>7-0.101846982728586j</v>
      </c>
      <c r="U278" s="55">
        <f t="shared" si="53"/>
        <v>16.902880060791269</v>
      </c>
      <c r="V278" s="55">
        <f t="shared" si="54"/>
        <v>-0.83357007906146763</v>
      </c>
      <c r="W278" s="55"/>
      <c r="X278" s="55" t="str">
        <f t="shared" si="55"/>
        <v>84999.9999883958-0.993156569554421j</v>
      </c>
      <c r="Y278" s="55" t="str">
        <f t="shared" si="56"/>
        <v>0.1904761904802+1.80164457085729E-06j</v>
      </c>
      <c r="Z278" s="55">
        <f t="shared" si="63"/>
        <v>-14.403186067547754</v>
      </c>
      <c r="AA278" s="55">
        <f t="shared" si="64"/>
        <v>5.4193980795953127E-4</v>
      </c>
      <c r="AB278" s="55"/>
      <c r="AC278" s="55"/>
      <c r="AD278" s="55"/>
      <c r="AE278" s="55" t="str">
        <f t="shared" si="65"/>
        <v>-0.0770077454263839-0.135047414118163j</v>
      </c>
      <c r="AF278" s="55">
        <f t="shared" si="66"/>
        <v>-16.167593431598451</v>
      </c>
      <c r="AG278" s="55">
        <f t="shared" si="67"/>
        <v>-119.69297628485759</v>
      </c>
      <c r="AH278" s="55">
        <f t="shared" si="57"/>
        <v>60.307023715142385</v>
      </c>
      <c r="AI278" s="55">
        <f t="shared" si="68"/>
        <v>16.167593431598451</v>
      </c>
      <c r="AJ278" s="55"/>
      <c r="AK278" s="55"/>
      <c r="AL278" s="39"/>
      <c r="AM278" s="55"/>
    </row>
    <row r="279" spans="2:39" s="29" customFormat="1" hidden="1" x14ac:dyDescent="0.3">
      <c r="B279" s="38">
        <v>168</v>
      </c>
      <c r="C279" s="55">
        <f t="shared" si="46"/>
        <v>229086.7652767775</v>
      </c>
      <c r="D279" s="55" t="str">
        <f t="shared" si="58"/>
        <v>1439394.59765635j</v>
      </c>
      <c r="E279" s="55">
        <f t="shared" si="47"/>
        <v>0.82374155139386895</v>
      </c>
      <c r="F279" s="55" t="str">
        <f t="shared" si="48"/>
        <v>0.659469703643058j</v>
      </c>
      <c r="G279" s="55" t="str">
        <f t="shared" si="49"/>
        <v>12.330163466023-9.87126269525848j</v>
      </c>
      <c r="H279" s="55">
        <f t="shared" si="59"/>
        <v>23.97026610534131</v>
      </c>
      <c r="I279" s="55">
        <f t="shared" si="60"/>
        <v>-38.680010238130428</v>
      </c>
      <c r="J279" s="55"/>
      <c r="K279" s="55"/>
      <c r="L279" s="55"/>
      <c r="M279" s="55" t="str">
        <f t="shared" si="50"/>
        <v>2.1+0.302272865507833j</v>
      </c>
      <c r="N279" s="55" t="str">
        <f t="shared" si="51"/>
        <v>1+302.416804967599j</v>
      </c>
      <c r="O279" s="55" t="str">
        <f t="shared" si="61"/>
        <v>0.00102247473674179-0.00694067753770543j</v>
      </c>
      <c r="P279" s="55">
        <f t="shared" si="62"/>
        <v>-81.619675977353722</v>
      </c>
      <c r="Q279" s="55"/>
      <c r="R279" s="55"/>
      <c r="S279" s="55"/>
      <c r="T279" s="55" t="str">
        <f t="shared" si="52"/>
        <v>7-0.0972631134144526j</v>
      </c>
      <c r="U279" s="55">
        <f t="shared" si="53"/>
        <v>16.902799183637608</v>
      </c>
      <c r="V279" s="55">
        <f t="shared" si="54"/>
        <v>-0.79605818712274279</v>
      </c>
      <c r="W279" s="55"/>
      <c r="X279" s="55" t="str">
        <f t="shared" si="55"/>
        <v>84999.9999872762-1.03996259665104j</v>
      </c>
      <c r="Y279" s="55" t="str">
        <f t="shared" si="56"/>
        <v>0.190476190480587+1.88655346358471E-06j</v>
      </c>
      <c r="Z279" s="55">
        <f t="shared" si="63"/>
        <v>-14.403186067492619</v>
      </c>
      <c r="AA279" s="55">
        <f t="shared" si="64"/>
        <v>5.6748064423659992E-4</v>
      </c>
      <c r="AB279" s="55"/>
      <c r="AC279" s="55"/>
      <c r="AD279" s="55"/>
      <c r="AE279" s="55" t="str">
        <f t="shared" si="65"/>
        <v>-0.0763125047622836-0.126528765093563j</v>
      </c>
      <c r="AF279" s="55">
        <f t="shared" si="66"/>
        <v>-16.60884063388027</v>
      </c>
      <c r="AG279" s="55">
        <f t="shared" si="67"/>
        <v>-121.09517692196256</v>
      </c>
      <c r="AH279" s="55">
        <f t="shared" si="57"/>
        <v>58.904823078037431</v>
      </c>
      <c r="AI279" s="55">
        <f t="shared" si="68"/>
        <v>16.60884063388027</v>
      </c>
      <c r="AJ279" s="55"/>
      <c r="AK279" s="55"/>
      <c r="AL279" s="39"/>
      <c r="AM279" s="55"/>
    </row>
    <row r="280" spans="2:39" s="29" customFormat="1" hidden="1" x14ac:dyDescent="0.3">
      <c r="B280" s="38">
        <v>169</v>
      </c>
      <c r="C280" s="55">
        <f t="shared" si="46"/>
        <v>239883.29190194918</v>
      </c>
      <c r="D280" s="55" t="str">
        <f t="shared" si="58"/>
        <v>1507231.1751162j</v>
      </c>
      <c r="E280" s="55">
        <f t="shared" si="47"/>
        <v>0.80673645421735429</v>
      </c>
      <c r="F280" s="55" t="str">
        <f t="shared" si="48"/>
        <v>0.690549553259311j</v>
      </c>
      <c r="G280" s="55" t="str">
        <f t="shared" si="49"/>
        <v>11.9232220568863-10.206029021934j</v>
      </c>
      <c r="H280" s="55">
        <f t="shared" si="59"/>
        <v>23.915106999348371</v>
      </c>
      <c r="I280" s="55">
        <f t="shared" si="60"/>
        <v>-40.562834792951705</v>
      </c>
      <c r="J280" s="55"/>
      <c r="K280" s="55"/>
      <c r="L280" s="55"/>
      <c r="M280" s="55" t="str">
        <f t="shared" si="50"/>
        <v>2.1+0.316518546774402j</v>
      </c>
      <c r="N280" s="55" t="str">
        <f t="shared" si="51"/>
        <v>1+316.669269891914j</v>
      </c>
      <c r="O280" s="55" t="str">
        <f t="shared" si="61"/>
        <v>0.00102045534400023-0.00662830196745149j</v>
      </c>
      <c r="P280" s="55">
        <f t="shared" si="62"/>
        <v>-81.247786858866817</v>
      </c>
      <c r="Q280" s="55"/>
      <c r="R280" s="55"/>
      <c r="S280" s="55"/>
      <c r="T280" s="55" t="str">
        <f t="shared" si="52"/>
        <v>7-0.0928855522041644j</v>
      </c>
      <c r="U280" s="55">
        <f t="shared" si="53"/>
        <v>16.902725421483598</v>
      </c>
      <c r="V280" s="55">
        <f t="shared" si="54"/>
        <v>-0.76023397086767697</v>
      </c>
      <c r="W280" s="55"/>
      <c r="X280" s="55" t="str">
        <f t="shared" si="55"/>
        <v>84999.9999860486-1.08897452384272j</v>
      </c>
      <c r="Y280" s="55" t="str">
        <f t="shared" si="56"/>
        <v>0.19047619048101+1.97546398914279E-06j</v>
      </c>
      <c r="Z280" s="55">
        <f t="shared" si="63"/>
        <v>-14.40318606743223</v>
      </c>
      <c r="AA280" s="55">
        <f t="shared" si="64"/>
        <v>5.9422518304294591E-4</v>
      </c>
      <c r="AB280" s="55"/>
      <c r="AC280" s="55"/>
      <c r="AD280" s="55"/>
      <c r="AE280" s="55" t="str">
        <f t="shared" si="65"/>
        <v>-0.0755566555811659-0.118279861587416j</v>
      </c>
      <c r="AF280" s="55">
        <f t="shared" si="66"/>
        <v>-17.055572779682198</v>
      </c>
      <c r="AG280" s="55">
        <f t="shared" si="67"/>
        <v>-122.57026139750323</v>
      </c>
      <c r="AH280" s="55">
        <f t="shared" si="57"/>
        <v>57.429738602496769</v>
      </c>
      <c r="AI280" s="55">
        <f t="shared" si="68"/>
        <v>17.055572779682198</v>
      </c>
      <c r="AJ280" s="55"/>
      <c r="AK280" s="55"/>
      <c r="AL280" s="39"/>
      <c r="AM280" s="55"/>
    </row>
    <row r="281" spans="2:39" s="29" customFormat="1" hidden="1" x14ac:dyDescent="0.3">
      <c r="B281" s="38">
        <v>170</v>
      </c>
      <c r="C281" s="55">
        <f t="shared" si="46"/>
        <v>251188.64315095812</v>
      </c>
      <c r="D281" s="55" t="str">
        <f t="shared" si="58"/>
        <v>1578264.79197648j</v>
      </c>
      <c r="E281" s="55">
        <f t="shared" si="47"/>
        <v>0.78809073594000811</v>
      </c>
      <c r="F281" s="55" t="str">
        <f t="shared" si="48"/>
        <v>0.723094151061621j</v>
      </c>
      <c r="G281" s="55" t="str">
        <f t="shared" si="49"/>
        <v>11.4819885529024-10.5350290093909j</v>
      </c>
      <c r="H281" s="55">
        <f t="shared" si="59"/>
        <v>23.852896367987242</v>
      </c>
      <c r="I281" s="55">
        <f t="shared" si="60"/>
        <v>-42.537206581873718</v>
      </c>
      <c r="J281" s="55"/>
      <c r="K281" s="55"/>
      <c r="L281" s="55"/>
      <c r="M281" s="55" t="str">
        <f t="shared" si="50"/>
        <v>2.1+0.331435606315061j</v>
      </c>
      <c r="N281" s="55" t="str">
        <f t="shared" si="51"/>
        <v>1+331.593432794258j</v>
      </c>
      <c r="O281" s="55" t="str">
        <f t="shared" si="61"/>
        <v>0.00101861363254316-0.00632998479095272j</v>
      </c>
      <c r="P281" s="55">
        <f t="shared" si="62"/>
        <v>-80.85840044774713</v>
      </c>
      <c r="Q281" s="55"/>
      <c r="R281" s="55"/>
      <c r="S281" s="55"/>
      <c r="T281" s="55" t="str">
        <f t="shared" si="52"/>
        <v>7-0.0887050137034841j</v>
      </c>
      <c r="U281" s="55">
        <f t="shared" si="53"/>
        <v>16.902658148507289</v>
      </c>
      <c r="V281" s="55">
        <f t="shared" si="54"/>
        <v>-0.72602155462842199</v>
      </c>
      <c r="W281" s="55"/>
      <c r="X281" s="55" t="str">
        <f t="shared" si="55"/>
        <v>84999.9999847026-1.14029631199779j</v>
      </c>
      <c r="Y281" s="55" t="str">
        <f t="shared" si="56"/>
        <v>0.190476190481476+2.06856473867674E-06j</v>
      </c>
      <c r="Z281" s="55">
        <f t="shared" si="63"/>
        <v>-14.403186067365912</v>
      </c>
      <c r="AA281" s="55">
        <f t="shared" si="64"/>
        <v>6.2223015313100818E-4</v>
      </c>
      <c r="AB281" s="55"/>
      <c r="AC281" s="55"/>
      <c r="AD281" s="55"/>
      <c r="AE281" s="55" t="str">
        <f t="shared" si="65"/>
        <v>-0.0747292975967617-0.110287591432712j</v>
      </c>
      <c r="AF281" s="55">
        <f t="shared" si="66"/>
        <v>-17.508549663975586</v>
      </c>
      <c r="AG281" s="55">
        <f t="shared" si="67"/>
        <v>-124.12100635409611</v>
      </c>
      <c r="AH281" s="55">
        <f t="shared" si="57"/>
        <v>55.878993645903883</v>
      </c>
      <c r="AI281" s="55">
        <f t="shared" si="68"/>
        <v>17.508549663975586</v>
      </c>
      <c r="AJ281" s="55"/>
      <c r="AK281" s="55"/>
      <c r="AL281" s="39"/>
      <c r="AM281" s="55"/>
    </row>
    <row r="282" spans="2:39" s="29" customFormat="1" hidden="1" x14ac:dyDescent="0.3">
      <c r="B282" s="38">
        <v>171</v>
      </c>
      <c r="C282" s="55">
        <f t="shared" si="46"/>
        <v>263026.79918953823</v>
      </c>
      <c r="D282" s="55" t="str">
        <f t="shared" si="58"/>
        <v>1652646.12006218j</v>
      </c>
      <c r="E282" s="55">
        <f t="shared" si="47"/>
        <v>0.76764611239747171</v>
      </c>
      <c r="F282" s="55" t="str">
        <f t="shared" si="48"/>
        <v>0.75717252850525j</v>
      </c>
      <c r="G282" s="55" t="str">
        <f t="shared" si="49"/>
        <v>11.004819549156-10.8546723668731j</v>
      </c>
      <c r="H282" s="55">
        <f t="shared" si="59"/>
        <v>23.782706203899309</v>
      </c>
      <c r="I282" s="55">
        <f t="shared" si="60"/>
        <v>-44.606456335067094</v>
      </c>
      <c r="J282" s="55"/>
      <c r="K282" s="55"/>
      <c r="L282" s="55"/>
      <c r="M282" s="55" t="str">
        <f t="shared" si="50"/>
        <v>2.1+0.347055685213058j</v>
      </c>
      <c r="N282" s="55" t="str">
        <f t="shared" si="51"/>
        <v>1+347.220949825064j</v>
      </c>
      <c r="O282" s="55" t="str">
        <f t="shared" si="61"/>
        <v>0.00101693396891344-0.0060450933824373j</v>
      </c>
      <c r="P282" s="55">
        <f t="shared" si="62"/>
        <v>-80.450844209233281</v>
      </c>
      <c r="Q282" s="55"/>
      <c r="R282" s="55"/>
      <c r="S282" s="55"/>
      <c r="T282" s="55" t="str">
        <f t="shared" si="52"/>
        <v>7-0.0847126304297574j</v>
      </c>
      <c r="U282" s="55">
        <f t="shared" si="53"/>
        <v>16.902596793915119</v>
      </c>
      <c r="V282" s="55">
        <f t="shared" si="54"/>
        <v>-0.6933484670953326</v>
      </c>
      <c r="W282" s="55"/>
      <c r="X282" s="55" t="str">
        <f t="shared" si="55"/>
        <v>84999.9999832268-1.1940368215093j</v>
      </c>
      <c r="Y282" s="55" t="str">
        <f t="shared" si="56"/>
        <v>0.190476190481986+2.16605319135849E-06j</v>
      </c>
      <c r="Z282" s="55">
        <f t="shared" si="63"/>
        <v>-14.403186067293237</v>
      </c>
      <c r="AA282" s="55">
        <f t="shared" si="64"/>
        <v>6.5155495679693253E-4</v>
      </c>
      <c r="AB282" s="55"/>
      <c r="AC282" s="55"/>
      <c r="AD282" s="55"/>
      <c r="AE282" s="55" t="str">
        <f t="shared" si="65"/>
        <v>-0.0738188250751312-0.102540826196068j</v>
      </c>
      <c r="AF282" s="55">
        <f t="shared" si="66"/>
        <v>-17.968626343979373</v>
      </c>
      <c r="AG282" s="55">
        <f t="shared" si="67"/>
        <v>-125.74999745643883</v>
      </c>
      <c r="AH282" s="55">
        <f t="shared" si="57"/>
        <v>54.250002543561159</v>
      </c>
      <c r="AI282" s="55">
        <f t="shared" si="68"/>
        <v>17.968626343979373</v>
      </c>
      <c r="AJ282" s="55"/>
      <c r="AK282" s="55"/>
      <c r="AL282" s="39"/>
      <c r="AM282" s="55"/>
    </row>
    <row r="283" spans="2:39" s="29" customFormat="1" hidden="1" x14ac:dyDescent="0.3">
      <c r="B283" s="38">
        <v>172</v>
      </c>
      <c r="C283" s="55">
        <f t="shared" si="46"/>
        <v>275422.87033381691</v>
      </c>
      <c r="D283" s="55" t="str">
        <f t="shared" si="58"/>
        <v>1730532.93214267j</v>
      </c>
      <c r="E283" s="55">
        <f t="shared" si="47"/>
        <v>0.74522902845472139</v>
      </c>
      <c r="F283" s="55" t="str">
        <f t="shared" si="48"/>
        <v>0.792856970397734j</v>
      </c>
      <c r="G283" s="55" t="str">
        <f t="shared" si="49"/>
        <v>10.4903755514613-11.1608204464507j</v>
      </c>
      <c r="H283" s="55">
        <f t="shared" si="59"/>
        <v>23.703500223023077</v>
      </c>
      <c r="I283" s="55">
        <f t="shared" si="60"/>
        <v>-46.773638369143434</v>
      </c>
      <c r="J283" s="55"/>
      <c r="K283" s="55"/>
      <c r="L283" s="55"/>
      <c r="M283" s="55" t="str">
        <f t="shared" si="50"/>
        <v>2.1+0.363411915749961j</v>
      </c>
      <c r="N283" s="55" t="str">
        <f t="shared" si="51"/>
        <v>1+363.584969043175j</v>
      </c>
      <c r="O283" s="55" t="str">
        <f t="shared" si="61"/>
        <v>0.00101540209513283-0.00577302357528321j</v>
      </c>
      <c r="P283" s="55">
        <f t="shared" si="62"/>
        <v>-80.024428612075383</v>
      </c>
      <c r="Q283" s="55"/>
      <c r="R283" s="55"/>
      <c r="S283" s="55"/>
      <c r="T283" s="55" t="str">
        <f t="shared" si="52"/>
        <v>7-0.080899934002792j</v>
      </c>
      <c r="U283" s="55">
        <f t="shared" si="53"/>
        <v>16.902540837106269</v>
      </c>
      <c r="V283" s="55">
        <f t="shared" si="54"/>
        <v>-0.66214548946379415</v>
      </c>
      <c r="W283" s="55"/>
      <c r="X283" s="55" t="str">
        <f t="shared" si="55"/>
        <v>84999.9999816085-1.25031004320255j</v>
      </c>
      <c r="Y283" s="55" t="str">
        <f t="shared" si="56"/>
        <v>0.190476190482545+2.26813613326667E-06j</v>
      </c>
      <c r="Z283" s="55">
        <f t="shared" si="63"/>
        <v>-14.403186067213563</v>
      </c>
      <c r="AA283" s="55">
        <f t="shared" si="64"/>
        <v>6.8226179588082888E-4</v>
      </c>
      <c r="AB283" s="55"/>
      <c r="AC283" s="55"/>
      <c r="AD283" s="55"/>
      <c r="AE283" s="55" t="str">
        <f t="shared" si="65"/>
        <v>-0.072813025355311-0.0950306888116354j</v>
      </c>
      <c r="AF283" s="55">
        <f t="shared" si="66"/>
        <v>-18.436759745985359</v>
      </c>
      <c r="AG283" s="55">
        <f t="shared" si="67"/>
        <v>-127.4595302088867</v>
      </c>
      <c r="AH283" s="55">
        <f t="shared" si="57"/>
        <v>52.540469791113289</v>
      </c>
      <c r="AI283" s="55">
        <f t="shared" si="68"/>
        <v>18.436759745985359</v>
      </c>
      <c r="AJ283" s="55"/>
      <c r="AK283" s="55"/>
      <c r="AL283" s="39"/>
      <c r="AM283" s="55"/>
    </row>
    <row r="284" spans="2:39" s="29" customFormat="1" hidden="1" x14ac:dyDescent="0.3">
      <c r="B284" s="38">
        <v>173</v>
      </c>
      <c r="C284" s="55">
        <f t="shared" si="46"/>
        <v>288403.15031266079</v>
      </c>
      <c r="D284" s="55" t="str">
        <f t="shared" si="58"/>
        <v>1812090.43658882j</v>
      </c>
      <c r="E284" s="55">
        <f t="shared" si="47"/>
        <v>0.72064918469038641</v>
      </c>
      <c r="F284" s="55" t="str">
        <f t="shared" si="48"/>
        <v>0.830223168224614j</v>
      </c>
      <c r="G284" s="55" t="str">
        <f t="shared" si="49"/>
        <v>9.93774825307845-11.4487728772414j</v>
      </c>
      <c r="H284" s="55">
        <f t="shared" si="59"/>
        <v>23.61412840820099</v>
      </c>
      <c r="I284" s="55">
        <f t="shared" si="60"/>
        <v>-49.04141027277096</v>
      </c>
      <c r="J284" s="55"/>
      <c r="K284" s="55"/>
      <c r="L284" s="55"/>
      <c r="M284" s="55" t="str">
        <f t="shared" si="50"/>
        <v>2.1+0.380538991683652j</v>
      </c>
      <c r="N284" s="55" t="str">
        <f t="shared" si="51"/>
        <v>1+380.720200727311j</v>
      </c>
      <c r="O284" s="55" t="str">
        <f t="shared" si="61"/>
        <v>0.00101400500769087-0.00551319838291349j</v>
      </c>
      <c r="P284" s="55">
        <f t="shared" si="62"/>
        <v>-79.57844856520255</v>
      </c>
      <c r="Q284" s="55"/>
      <c r="R284" s="55"/>
      <c r="S284" s="55"/>
      <c r="T284" s="55" t="str">
        <f t="shared" si="52"/>
        <v>7-0.0772588371822897j</v>
      </c>
      <c r="U284" s="55">
        <f t="shared" si="53"/>
        <v>16.902489803261442</v>
      </c>
      <c r="V284" s="55">
        <f t="shared" si="54"/>
        <v>-0.63234651023921318</v>
      </c>
      <c r="W284" s="55"/>
      <c r="X284" s="55" t="str">
        <f t="shared" si="55"/>
        <v>84999.9999798341-1.30923534012481j</v>
      </c>
      <c r="Y284" s="55" t="str">
        <f t="shared" si="56"/>
        <v>0.190476190483159+2.37503009600754E-06j</v>
      </c>
      <c r="Z284" s="55">
        <f t="shared" si="63"/>
        <v>-14.40318606712615</v>
      </c>
      <c r="AA284" s="55">
        <f t="shared" si="64"/>
        <v>7.1441580370519835E-4</v>
      </c>
      <c r="AB284" s="55"/>
      <c r="AC284" s="55"/>
      <c r="AD284" s="55"/>
      <c r="AE284" s="55" t="str">
        <f t="shared" si="65"/>
        <v>-0.0716992546483383-0.0877508441164664j</v>
      </c>
      <c r="AF284" s="55">
        <f t="shared" si="66"/>
        <v>-18.914013650595905</v>
      </c>
      <c r="AG284" s="55">
        <f t="shared" si="67"/>
        <v>-129.25149093240904</v>
      </c>
      <c r="AH284" s="55">
        <f t="shared" si="57"/>
        <v>50.748509067590973</v>
      </c>
      <c r="AI284" s="55">
        <f t="shared" si="68"/>
        <v>18.914013650595905</v>
      </c>
      <c r="AJ284" s="55"/>
      <c r="AK284" s="55"/>
      <c r="AL284" s="39"/>
      <c r="AM284" s="55"/>
    </row>
    <row r="285" spans="2:39" s="29" customFormat="1" hidden="1" x14ac:dyDescent="0.3">
      <c r="B285" s="38">
        <v>174</v>
      </c>
      <c r="C285" s="55">
        <f t="shared" si="46"/>
        <v>301995.17204020178</v>
      </c>
      <c r="D285" s="55" t="str">
        <f t="shared" si="58"/>
        <v>1897491.62780217j</v>
      </c>
      <c r="E285" s="55">
        <f t="shared" si="47"/>
        <v>0.69369792193818736</v>
      </c>
      <c r="F285" s="55" t="str">
        <f t="shared" si="48"/>
        <v>0.869350380701257j</v>
      </c>
      <c r="G285" s="55" t="str">
        <f t="shared" si="49"/>
        <v>9.34660837020045-11.713279351042j</v>
      </c>
      <c r="H285" s="55">
        <f t="shared" si="59"/>
        <v>23.51332401911279</v>
      </c>
      <c r="I285" s="55">
        <f t="shared" si="60"/>
        <v>-51.411891755288423</v>
      </c>
      <c r="J285" s="55"/>
      <c r="K285" s="55"/>
      <c r="L285" s="55"/>
      <c r="M285" s="55" t="str">
        <f t="shared" si="50"/>
        <v>2.1+0.398473241838456j</v>
      </c>
      <c r="N285" s="55" t="str">
        <f t="shared" si="51"/>
        <v>1+398.662991001236j</v>
      </c>
      <c r="O285" s="55" t="str">
        <f t="shared" si="61"/>
        <v>0.00101273084717873-0.00526506677703202j</v>
      </c>
      <c r="P285" s="55">
        <f t="shared" si="62"/>
        <v>-79.112185180264461</v>
      </c>
      <c r="Q285" s="55"/>
      <c r="R285" s="55"/>
      <c r="S285" s="55"/>
      <c r="T285" s="55" t="str">
        <f t="shared" si="52"/>
        <v>7-0.0737816167137241j</v>
      </c>
      <c r="U285" s="55">
        <f t="shared" si="53"/>
        <v>16.902443259318915</v>
      </c>
      <c r="V285" s="55">
        <f t="shared" si="54"/>
        <v>-0.60388838642317755</v>
      </c>
      <c r="W285" s="55"/>
      <c r="X285" s="55" t="str">
        <f t="shared" si="55"/>
        <v>84999.9999778886-1.37093770073044j</v>
      </c>
      <c r="Y285" s="55" t="str">
        <f t="shared" si="56"/>
        <v>0.19047619048383+2.48696181600747E-06j</v>
      </c>
      <c r="Z285" s="55">
        <f t="shared" si="63"/>
        <v>-14.403186067030411</v>
      </c>
      <c r="AA285" s="55">
        <f t="shared" si="64"/>
        <v>7.4808518323143535E-4</v>
      </c>
      <c r="AB285" s="55"/>
      <c r="AC285" s="55"/>
      <c r="AD285" s="55"/>
      <c r="AE285" s="55" t="str">
        <f t="shared" si="65"/>
        <v>-0.0704647090384859-0.0806977966480299j</v>
      </c>
      <c r="AF285" s="55">
        <f t="shared" si="66"/>
        <v>-19.401561190592535</v>
      </c>
      <c r="AG285" s="55">
        <f t="shared" si="67"/>
        <v>-131.1272172367928</v>
      </c>
      <c r="AH285" s="55">
        <f t="shared" si="57"/>
        <v>48.872782763207191</v>
      </c>
      <c r="AI285" s="55">
        <f t="shared" si="68"/>
        <v>19.401561190592535</v>
      </c>
      <c r="AJ285" s="55"/>
      <c r="AK285" s="55"/>
      <c r="AL285" s="39"/>
      <c r="AM285" s="55"/>
    </row>
    <row r="286" spans="2:39" s="29" customFormat="1" hidden="1" x14ac:dyDescent="0.3">
      <c r="B286" s="38">
        <v>175</v>
      </c>
      <c r="C286" s="55">
        <f t="shared" si="46"/>
        <v>316227.76601683802</v>
      </c>
      <c r="D286" s="55" t="str">
        <f t="shared" si="58"/>
        <v>1986917.65315922j</v>
      </c>
      <c r="E286" s="55">
        <f t="shared" si="47"/>
        <v>0.66414644997187633</v>
      </c>
      <c r="F286" s="55" t="str">
        <f t="shared" si="48"/>
        <v>0.910321601891202j</v>
      </c>
      <c r="G286" s="55" t="str">
        <f t="shared" si="49"/>
        <v>8.71737073756529-11.9485858795691j</v>
      </c>
      <c r="H286" s="55">
        <f t="shared" si="59"/>
        <v>23.399704103552853</v>
      </c>
      <c r="I286" s="55">
        <f t="shared" si="60"/>
        <v>-53.886503307859563</v>
      </c>
      <c r="J286" s="55"/>
      <c r="K286" s="55"/>
      <c r="L286" s="55"/>
      <c r="M286" s="55" t="str">
        <f t="shared" si="50"/>
        <v>2.1+0.417252707163436j</v>
      </c>
      <c r="N286" s="55" t="str">
        <f t="shared" si="51"/>
        <v>1+417.451398928752j</v>
      </c>
      <c r="O286" s="55" t="str">
        <f t="shared" si="61"/>
        <v>0.00101156879763184-0.00502810252064962j</v>
      </c>
      <c r="P286" s="55">
        <f t="shared" si="62"/>
        <v>-78.624907900477652</v>
      </c>
      <c r="Q286" s="55"/>
      <c r="R286" s="55"/>
      <c r="S286" s="55"/>
      <c r="T286" s="55" t="str">
        <f t="shared" si="52"/>
        <v>7-0.0704608969462818j</v>
      </c>
      <c r="U286" s="55">
        <f t="shared" si="53"/>
        <v>16.902400810303902</v>
      </c>
      <c r="V286" s="55">
        <f t="shared" si="54"/>
        <v>-0.57671081081341691</v>
      </c>
      <c r="W286" s="55"/>
      <c r="X286" s="55" t="str">
        <f t="shared" si="55"/>
        <v>84999.9999757553-1.43554800399808j</v>
      </c>
      <c r="Y286" s="55" t="str">
        <f t="shared" si="56"/>
        <v>0.190476190484568+0.0000026041687154516j</v>
      </c>
      <c r="Z286" s="55">
        <f t="shared" si="63"/>
        <v>-14.403186066925326</v>
      </c>
      <c r="AA286" s="55">
        <f t="shared" si="64"/>
        <v>7.8334135172749338E-4</v>
      </c>
      <c r="AB286" s="55"/>
      <c r="AC286" s="55"/>
      <c r="AD286" s="55"/>
      <c r="AE286" s="55" t="str">
        <f t="shared" si="65"/>
        <v>-0.0690968072142305-0.0738711718608326j</v>
      </c>
      <c r="AF286" s="55">
        <f t="shared" si="66"/>
        <v>-19.900683828722851</v>
      </c>
      <c r="AG286" s="55">
        <f t="shared" si="67"/>
        <v>-133.0873386777989</v>
      </c>
      <c r="AH286" s="55">
        <f t="shared" si="57"/>
        <v>46.912661322201096</v>
      </c>
      <c r="AI286" s="55">
        <f t="shared" si="68"/>
        <v>19.900683828722851</v>
      </c>
      <c r="AJ286" s="55"/>
      <c r="AK286" s="55"/>
      <c r="AL286" s="39"/>
      <c r="AM286" s="55"/>
    </row>
    <row r="287" spans="2:39" s="29" customFormat="1" hidden="1" x14ac:dyDescent="0.3">
      <c r="B287" s="38">
        <v>176</v>
      </c>
      <c r="C287" s="55">
        <f t="shared" si="46"/>
        <v>331131.12148259114</v>
      </c>
      <c r="D287" s="55" t="str">
        <f t="shared" si="58"/>
        <v>2080558.19724932j</v>
      </c>
      <c r="E287" s="55">
        <f t="shared" si="47"/>
        <v>0.63174390529687596</v>
      </c>
      <c r="F287" s="55" t="str">
        <f t="shared" si="48"/>
        <v>0.953223737247706j</v>
      </c>
      <c r="G287" s="55" t="str">
        <f t="shared" si="49"/>
        <v>8.05136989015004-12.1485254266852j</v>
      </c>
      <c r="H287" s="55">
        <f t="shared" si="59"/>
        <v>23.271774679687155</v>
      </c>
      <c r="I287" s="55">
        <f t="shared" si="60"/>
        <v>-56.465787255178419</v>
      </c>
      <c r="J287" s="55"/>
      <c r="K287" s="55"/>
      <c r="L287" s="55"/>
      <c r="M287" s="55" t="str">
        <f t="shared" si="50"/>
        <v>2.1+0.436917221422357j</v>
      </c>
      <c r="N287" s="55" t="str">
        <f t="shared" si="51"/>
        <v>1+437.125277242082j</v>
      </c>
      <c r="O287" s="55" t="str">
        <f t="shared" si="61"/>
        <v>0.00101050899472736-0.0048018030534593j</v>
      </c>
      <c r="P287" s="55">
        <f t="shared" si="62"/>
        <v>-78.115877038786167</v>
      </c>
      <c r="Q287" s="55"/>
      <c r="R287" s="55"/>
      <c r="S287" s="55"/>
      <c r="T287" s="55" t="str">
        <f t="shared" si="52"/>
        <v>7-0.0672896341881194j</v>
      </c>
      <c r="U287" s="55">
        <f t="shared" si="53"/>
        <v>16.902362095980333</v>
      </c>
      <c r="V287" s="55">
        <f t="shared" si="54"/>
        <v>-0.55075618515966018</v>
      </c>
      <c r="W287" s="55"/>
      <c r="X287" s="55" t="str">
        <f t="shared" si="55"/>
        <v>84999.9999734162-1.5032032970425j</v>
      </c>
      <c r="Y287" s="55" t="str">
        <f t="shared" si="56"/>
        <v>0.190476190485377+2.72689940588767E-06j</v>
      </c>
      <c r="Z287" s="55">
        <f t="shared" si="63"/>
        <v>-14.403186066810118</v>
      </c>
      <c r="AA287" s="55">
        <f t="shared" si="64"/>
        <v>8.2025909225340039E-4</v>
      </c>
      <c r="AB287" s="55"/>
      <c r="AC287" s="55"/>
      <c r="AD287" s="55"/>
      <c r="AE287" s="55" t="str">
        <f t="shared" si="65"/>
        <v>-0.0675836969000283-0.0672739476121989j</v>
      </c>
      <c r="AF287" s="55">
        <f t="shared" si="66"/>
        <v>-20.412765648928463</v>
      </c>
      <c r="AG287" s="55">
        <f t="shared" si="67"/>
        <v>-135.13160022003203</v>
      </c>
      <c r="AH287" s="55">
        <f t="shared" si="57"/>
        <v>44.868399779967973</v>
      </c>
      <c r="AI287" s="55">
        <f t="shared" si="68"/>
        <v>20.412765648928463</v>
      </c>
      <c r="AJ287" s="55"/>
      <c r="AK287" s="55"/>
      <c r="AL287" s="39"/>
      <c r="AM287" s="55"/>
    </row>
    <row r="288" spans="2:39" s="29" customFormat="1" hidden="1" x14ac:dyDescent="0.3">
      <c r="B288" s="38">
        <v>177</v>
      </c>
      <c r="C288" s="55">
        <f t="shared" si="46"/>
        <v>346736.85045253224</v>
      </c>
      <c r="D288" s="55" t="str">
        <f t="shared" si="58"/>
        <v>2178611.88422108j</v>
      </c>
      <c r="E288" s="55">
        <f t="shared" si="47"/>
        <v>0.59621522156118323</v>
      </c>
      <c r="F288" s="55" t="str">
        <f t="shared" si="48"/>
        <v>0.998147787951844j</v>
      </c>
      <c r="G288" s="55" t="str">
        <f t="shared" si="49"/>
        <v>7.35103502788506-12.3066622368799j</v>
      </c>
      <c r="H288" s="55">
        <f t="shared" si="59"/>
        <v>23.127941822839176</v>
      </c>
      <c r="I288" s="55">
        <f t="shared" si="60"/>
        <v>-59.149216312434376</v>
      </c>
      <c r="J288" s="55"/>
      <c r="K288" s="55"/>
      <c r="L288" s="55"/>
      <c r="M288" s="55" t="str">
        <f t="shared" si="50"/>
        <v>2.1+0.457508495686427j</v>
      </c>
      <c r="N288" s="55" t="str">
        <f t="shared" si="51"/>
        <v>1+457.726356874849j</v>
      </c>
      <c r="O288" s="55" t="str">
        <f t="shared" si="61"/>
        <v>0.0010095424420578-0.00458568842722737j</v>
      </c>
      <c r="P288" s="55">
        <f t="shared" si="62"/>
        <v>-77.584346770560728</v>
      </c>
      <c r="Q288" s="55"/>
      <c r="R288" s="55"/>
      <c r="S288" s="55"/>
      <c r="T288" s="55" t="str">
        <f t="shared" si="52"/>
        <v>7-0.0642611017657486j</v>
      </c>
      <c r="U288" s="55">
        <f t="shared" si="53"/>
        <v>16.902326787796703</v>
      </c>
      <c r="V288" s="55">
        <f t="shared" si="54"/>
        <v>-0.52596949892682965</v>
      </c>
      <c r="W288" s="55"/>
      <c r="X288" s="55" t="str">
        <f t="shared" si="55"/>
        <v>84999.9999708515-1.57404708580995j</v>
      </c>
      <c r="Y288" s="55" t="str">
        <f t="shared" si="56"/>
        <v>0.190476190486263+2.85541421556491E-06j</v>
      </c>
      <c r="Z288" s="55">
        <f t="shared" si="63"/>
        <v>-14.40318606668384</v>
      </c>
      <c r="AA288" s="55">
        <f t="shared" si="64"/>
        <v>8.5891671228626105E-4</v>
      </c>
      <c r="AB288" s="55"/>
      <c r="AC288" s="55"/>
      <c r="AD288" s="55"/>
      <c r="AE288" s="55" t="str">
        <f t="shared" si="65"/>
        <v>-0.0659148881483835-0.0609125934192949j</v>
      </c>
      <c r="AF288" s="55">
        <f t="shared" si="66"/>
        <v>-20.939281731610354</v>
      </c>
      <c r="AG288" s="55">
        <f t="shared" si="67"/>
        <v>-137.25867366520964</v>
      </c>
      <c r="AH288" s="55">
        <f t="shared" si="57"/>
        <v>42.741326334790351</v>
      </c>
      <c r="AI288" s="55">
        <f t="shared" si="68"/>
        <v>20.939281731610354</v>
      </c>
      <c r="AJ288" s="55"/>
      <c r="AK288" s="55"/>
      <c r="AL288" s="39"/>
      <c r="AM288" s="55"/>
    </row>
    <row r="289" spans="2:39" s="29" customFormat="1" hidden="1" x14ac:dyDescent="0.3">
      <c r="B289" s="38">
        <v>178</v>
      </c>
      <c r="C289" s="55">
        <f t="shared" si="46"/>
        <v>363078.05477010191</v>
      </c>
      <c r="D289" s="55" t="str">
        <f t="shared" si="58"/>
        <v>2281286.69909085j</v>
      </c>
      <c r="E289" s="55">
        <f t="shared" si="47"/>
        <v>0.55725879450733229</v>
      </c>
      <c r="F289" s="55" t="str">
        <f t="shared" si="48"/>
        <v>1.04518904393823j</v>
      </c>
      <c r="G289" s="55" t="str">
        <f t="shared" si="49"/>
        <v>6.62004840800196-12.4164968495501j</v>
      </c>
      <c r="H289" s="55">
        <f t="shared" si="59"/>
        <v>22.966529836495493</v>
      </c>
      <c r="I289" s="55">
        <f t="shared" si="60"/>
        <v>-61.934997840821644</v>
      </c>
      <c r="J289" s="55"/>
      <c r="K289" s="55"/>
      <c r="L289" s="55"/>
      <c r="M289" s="55" t="str">
        <f t="shared" si="50"/>
        <v>2.1+0.479070206809079j</v>
      </c>
      <c r="N289" s="55" t="str">
        <f t="shared" si="51"/>
        <v>1+479.298335478988j</v>
      </c>
      <c r="O289" s="55" t="str">
        <f t="shared" si="61"/>
        <v>0.00100866093477022-0.00437930028896845j</v>
      </c>
      <c r="P289" s="55">
        <f t="shared" si="62"/>
        <v>-77.029568627729006</v>
      </c>
      <c r="Q289" s="55"/>
      <c r="R289" s="55"/>
      <c r="S289" s="55"/>
      <c r="T289" s="55" t="str">
        <f t="shared" si="52"/>
        <v>7-0.061368875755859j</v>
      </c>
      <c r="U289" s="55">
        <f t="shared" si="53"/>
        <v>16.902294586100233</v>
      </c>
      <c r="V289" s="55">
        <f t="shared" si="54"/>
        <v>-0.50229821342630399</v>
      </c>
      <c r="W289" s="55"/>
      <c r="X289" s="55" t="str">
        <f t="shared" si="55"/>
        <v>84999.9999680393-1.64822963947339j</v>
      </c>
      <c r="Y289" s="55" t="str">
        <f t="shared" si="56"/>
        <v>0.190476190487235+2.98998574162478E-06j</v>
      </c>
      <c r="Z289" s="55">
        <f t="shared" si="63"/>
        <v>-14.403186066545356</v>
      </c>
      <c r="AA289" s="55">
        <f t="shared" si="64"/>
        <v>8.9939620982079139E-4</v>
      </c>
      <c r="AB289" s="55"/>
      <c r="AC289" s="55"/>
      <c r="AD289" s="55"/>
      <c r="AE289" s="55" t="str">
        <f t="shared" si="65"/>
        <v>-0.0640820027543607-0.054797067395435j</v>
      </c>
      <c r="AF289" s="55">
        <f t="shared" si="66"/>
        <v>-21.481779438544045</v>
      </c>
      <c r="AG289" s="55">
        <f t="shared" si="67"/>
        <v>-139.46596528576714</v>
      </c>
      <c r="AH289" s="55">
        <f t="shared" si="57"/>
        <v>40.534034714232867</v>
      </c>
      <c r="AI289" s="55">
        <f t="shared" si="68"/>
        <v>21.481779438544045</v>
      </c>
      <c r="AJ289" s="55"/>
      <c r="AK289" s="55"/>
      <c r="AL289" s="39"/>
      <c r="AM289" s="55"/>
    </row>
    <row r="290" spans="2:39" s="29" customFormat="1" hidden="1" x14ac:dyDescent="0.3">
      <c r="B290" s="38">
        <v>179</v>
      </c>
      <c r="C290" s="55">
        <f t="shared" si="46"/>
        <v>380189.3963205617</v>
      </c>
      <c r="D290" s="55" t="str">
        <f t="shared" si="58"/>
        <v>2388800.42890683j</v>
      </c>
      <c r="E290" s="55">
        <f t="shared" si="47"/>
        <v>0.51454392164314089</v>
      </c>
      <c r="F290" s="55" t="str">
        <f t="shared" si="48"/>
        <v>1.09444728601775j</v>
      </c>
      <c r="G290" s="55" t="str">
        <f t="shared" si="49"/>
        <v>5.86346651070979-12.4717341695719j</v>
      </c>
      <c r="H290" s="55">
        <f t="shared" si="59"/>
        <v>22.78580746426346</v>
      </c>
      <c r="I290" s="55">
        <f t="shared" si="60"/>
        <v>-64.819885402739203</v>
      </c>
      <c r="J290" s="55"/>
      <c r="K290" s="55"/>
      <c r="L290" s="55"/>
      <c r="M290" s="55" t="str">
        <f t="shared" si="50"/>
        <v>2.1+0.501648090070434j</v>
      </c>
      <c r="N290" s="55" t="str">
        <f t="shared" si="51"/>
        <v>1+501.886970113325j</v>
      </c>
      <c r="O290" s="55" t="str">
        <f t="shared" si="61"/>
        <v>0.00100785698992343-0.00418220090977084j</v>
      </c>
      <c r="P290" s="55">
        <f t="shared" si="62"/>
        <v>-76.450795542121895</v>
      </c>
      <c r="Q290" s="55"/>
      <c r="R290" s="55"/>
      <c r="S290" s="55"/>
      <c r="T290" s="55" t="str">
        <f t="shared" si="52"/>
        <v>7-0.058606821359316j</v>
      </c>
      <c r="U290" s="55">
        <f t="shared" si="53"/>
        <v>16.902265217595826</v>
      </c>
      <c r="V290" s="55">
        <f t="shared" si="54"/>
        <v>-0.47969215108506774</v>
      </c>
      <c r="W290" s="55"/>
      <c r="X290" s="55" t="str">
        <f t="shared" si="55"/>
        <v>84999.9999649558-1.72590830917362j</v>
      </c>
      <c r="Y290" s="55" t="str">
        <f t="shared" si="56"/>
        <v>0.190476190488299+0.0000031308994283163j</v>
      </c>
      <c r="Z290" s="55">
        <f t="shared" si="63"/>
        <v>-14.403186066393589</v>
      </c>
      <c r="AA290" s="55">
        <f t="shared" si="64"/>
        <v>9.4178344729815584E-4</v>
      </c>
      <c r="AB290" s="55"/>
      <c r="AC290" s="55"/>
      <c r="AD290" s="55"/>
      <c r="AE290" s="55" t="str">
        <f t="shared" si="65"/>
        <v>-0.0620796099487363-0.0489406174778836j</v>
      </c>
      <c r="AF290" s="55">
        <f t="shared" si="66"/>
        <v>-22.04185165733298</v>
      </c>
      <c r="AG290" s="55">
        <f t="shared" si="67"/>
        <v>-141.74943131249887</v>
      </c>
      <c r="AH290" s="55">
        <f t="shared" si="57"/>
        <v>38.250568687501136</v>
      </c>
      <c r="AI290" s="55">
        <f t="shared" si="68"/>
        <v>22.04185165733298</v>
      </c>
      <c r="AJ290" s="55"/>
      <c r="AK290" s="55"/>
      <c r="AL290" s="39"/>
      <c r="AM290" s="55"/>
    </row>
    <row r="291" spans="2:39" s="29" customFormat="1" hidden="1" x14ac:dyDescent="0.3">
      <c r="B291" s="38">
        <v>180</v>
      </c>
      <c r="C291" s="55">
        <f t="shared" si="46"/>
        <v>398107.17055349768</v>
      </c>
      <c r="D291" s="55" t="str">
        <f t="shared" si="58"/>
        <v>2501381.12470457j</v>
      </c>
      <c r="E291" s="55">
        <f t="shared" si="47"/>
        <v>0.46770799489652892</v>
      </c>
      <c r="F291" s="55" t="str">
        <f t="shared" si="48"/>
        <v>1.14602699752601j</v>
      </c>
      <c r="G291" s="55" t="str">
        <f t="shared" si="49"/>
        <v>5.08777984195231-12.4666097650007j</v>
      </c>
      <c r="H291" s="55">
        <f t="shared" si="59"/>
        <v>22.584022661980324</v>
      </c>
      <c r="I291" s="55">
        <f t="shared" si="60"/>
        <v>-67.799012555736468</v>
      </c>
      <c r="J291" s="55"/>
      <c r="K291" s="55"/>
      <c r="L291" s="55"/>
      <c r="M291" s="55" t="str">
        <f t="shared" si="50"/>
        <v>2.1+0.52529003618796j</v>
      </c>
      <c r="N291" s="55" t="str">
        <f t="shared" si="51"/>
        <v>1+525.54017430043j</v>
      </c>
      <c r="O291" s="55" t="str">
        <f t="shared" si="61"/>
        <v>0.00100712378297196-0.00399397225723246j</v>
      </c>
      <c r="P291" s="55">
        <f t="shared" si="62"/>
        <v>-75.84728648569309</v>
      </c>
      <c r="Q291" s="55"/>
      <c r="R291" s="55"/>
      <c r="S291" s="55"/>
      <c r="T291" s="55" t="str">
        <f t="shared" si="52"/>
        <v>7-0.0559690798884297j</v>
      </c>
      <c r="U291" s="55">
        <f t="shared" si="53"/>
        <v>16.902238433028312</v>
      </c>
      <c r="V291" s="55">
        <f t="shared" si="54"/>
        <v>-0.45810338963142999</v>
      </c>
      <c r="W291" s="55"/>
      <c r="X291" s="55" t="str">
        <f t="shared" si="55"/>
        <v>84999.9999615748-1.80724786178206j</v>
      </c>
      <c r="Y291" s="55" t="str">
        <f t="shared" si="56"/>
        <v>0.190476190489467+3.27845417246149E-06j</v>
      </c>
      <c r="Z291" s="55">
        <f t="shared" si="63"/>
        <v>-14.403186066227121</v>
      </c>
      <c r="AA291" s="55">
        <f t="shared" si="64"/>
        <v>9.8616833373164469E-4</v>
      </c>
      <c r="AB291" s="55"/>
      <c r="AC291" s="55"/>
      <c r="AD291" s="55"/>
      <c r="AE291" s="55" t="str">
        <f t="shared" si="65"/>
        <v>-0.0599060953389165-0.0433593376109945j</v>
      </c>
      <c r="AF291" s="55">
        <f t="shared" si="66"/>
        <v>-22.621101494313564</v>
      </c>
      <c r="AG291" s="55">
        <f t="shared" si="67"/>
        <v>-144.10341626272725</v>
      </c>
      <c r="AH291" s="55">
        <f t="shared" si="57"/>
        <v>35.896583737272763</v>
      </c>
      <c r="AI291" s="55">
        <f t="shared" si="68"/>
        <v>22.621101494313564</v>
      </c>
      <c r="AJ291" s="55"/>
      <c r="AK291" s="55"/>
      <c r="AL291" s="39"/>
      <c r="AM291" s="55"/>
    </row>
    <row r="292" spans="2:39" s="29" customFormat="1" hidden="1" x14ac:dyDescent="0.3">
      <c r="B292" s="38">
        <v>181</v>
      </c>
      <c r="C292" s="55">
        <f t="shared" si="46"/>
        <v>416869.38347033586</v>
      </c>
      <c r="D292" s="55" t="str">
        <f t="shared" si="58"/>
        <v>2619267.58523383j</v>
      </c>
      <c r="E292" s="55">
        <f t="shared" si="47"/>
        <v>0.41635342242270357</v>
      </c>
      <c r="F292" s="55" t="str">
        <f t="shared" si="48"/>
        <v>1.20003758594654j</v>
      </c>
      <c r="G292" s="55" t="str">
        <f t="shared" si="49"/>
        <v>4.30088634997519-12.396259991865j</v>
      </c>
      <c r="H292" s="55">
        <f t="shared" si="59"/>
        <v>22.359445772738646</v>
      </c>
      <c r="I292" s="55">
        <f t="shared" si="60"/>
        <v>-70.865766495222175</v>
      </c>
      <c r="J292" s="55"/>
      <c r="K292" s="55"/>
      <c r="L292" s="55"/>
      <c r="M292" s="55" t="str">
        <f t="shared" si="50"/>
        <v>2.1+0.550046192899104j</v>
      </c>
      <c r="N292" s="55" t="str">
        <f t="shared" si="51"/>
        <v>1+550.308119657628j</v>
      </c>
      <c r="O292" s="55" t="str">
        <f t="shared" si="61"/>
        <v>0.00100645508983811-0.00381421510955725j</v>
      </c>
      <c r="P292" s="55">
        <f t="shared" si="62"/>
        <v>-75.218311753792037</v>
      </c>
      <c r="Q292" s="55"/>
      <c r="R292" s="55"/>
      <c r="S292" s="55"/>
      <c r="T292" s="55" t="str">
        <f t="shared" si="52"/>
        <v>7-0.0534500563398915j</v>
      </c>
      <c r="U292" s="55">
        <f t="shared" si="53"/>
        <v>16.902214005068387</v>
      </c>
      <c r="V292" s="55">
        <f t="shared" si="54"/>
        <v>-0.43748616098467574</v>
      </c>
      <c r="W292" s="55"/>
      <c r="X292" s="55" t="str">
        <f t="shared" si="55"/>
        <v>84999.9999578676-1.89242082939342j</v>
      </c>
      <c r="Y292" s="55" t="str">
        <f t="shared" si="56"/>
        <v>0.190476190490748+0.0000034329629574556j</v>
      </c>
      <c r="Z292" s="55">
        <f t="shared" si="63"/>
        <v>-14.403186066044578</v>
      </c>
      <c r="AA292" s="55">
        <f t="shared" si="64"/>
        <v>1.0326450154157806E-3</v>
      </c>
      <c r="AB292" s="55"/>
      <c r="AC292" s="55"/>
      <c r="AD292" s="55"/>
      <c r="AE292" s="55" t="str">
        <f t="shared" si="65"/>
        <v>-0.05756448566964-0.0380714438844403j</v>
      </c>
      <c r="AF292" s="55">
        <f t="shared" si="66"/>
        <v>-23.221098582925627</v>
      </c>
      <c r="AG292" s="55">
        <f t="shared" si="67"/>
        <v>-146.52053176498345</v>
      </c>
      <c r="AH292" s="55">
        <f t="shared" si="57"/>
        <v>33.479468235016554</v>
      </c>
      <c r="AI292" s="55">
        <f t="shared" si="68"/>
        <v>23.221098582925627</v>
      </c>
      <c r="AJ292" s="55"/>
      <c r="AK292" s="55"/>
      <c r="AL292" s="39"/>
      <c r="AM292" s="55"/>
    </row>
    <row r="293" spans="2:39" s="29" customFormat="1" hidden="1" x14ac:dyDescent="0.3">
      <c r="B293" s="38">
        <v>182</v>
      </c>
      <c r="C293" s="55">
        <f t="shared" si="46"/>
        <v>436515.83224016632</v>
      </c>
      <c r="D293" s="55" t="str">
        <f t="shared" si="58"/>
        <v>2742709.86348268j</v>
      </c>
      <c r="E293" s="55">
        <f t="shared" si="47"/>
        <v>0.36004425343290569</v>
      </c>
      <c r="F293" s="55" t="str">
        <f t="shared" si="48"/>
        <v>1.25659361497871j</v>
      </c>
      <c r="G293" s="55" t="str">
        <f t="shared" si="49"/>
        <v>3.51195658757906-12.257110568928j</v>
      </c>
      <c r="H293" s="55">
        <f t="shared" si="59"/>
        <v>22.110420047726112</v>
      </c>
      <c r="I293" s="55">
        <f t="shared" si="60"/>
        <v>-74.011720410234673</v>
      </c>
      <c r="J293" s="55"/>
      <c r="K293" s="55"/>
      <c r="L293" s="55"/>
      <c r="M293" s="55" t="str">
        <f t="shared" si="50"/>
        <v>2.1+0.575969071331363j</v>
      </c>
      <c r="N293" s="55" t="str">
        <f t="shared" si="51"/>
        <v>1+576.243342317711j</v>
      </c>
      <c r="O293" s="55" t="str">
        <f t="shared" si="61"/>
        <v>0.00100584523408037-0.00364254820944837j</v>
      </c>
      <c r="P293" s="55">
        <f t="shared" si="62"/>
        <v>-74.5631589345207</v>
      </c>
      <c r="Q293" s="55"/>
      <c r="R293" s="55"/>
      <c r="S293" s="55"/>
      <c r="T293" s="55" t="str">
        <f t="shared" si="52"/>
        <v>7-0.0510444075270247j</v>
      </c>
      <c r="U293" s="55">
        <f t="shared" si="53"/>
        <v>16.902191726384352</v>
      </c>
      <c r="V293" s="55">
        <f t="shared" si="54"/>
        <v>-0.41779675464452271</v>
      </c>
      <c r="W293" s="55"/>
      <c r="X293" s="55" t="str">
        <f t="shared" si="55"/>
        <v>84999.9999538027-1.98160787528924j</v>
      </c>
      <c r="Y293" s="55" t="str">
        <f t="shared" si="56"/>
        <v>0.190476190492153+3.59475351714676E-06j</v>
      </c>
      <c r="Z293" s="55">
        <f t="shared" si="63"/>
        <v>-14.403186065844407</v>
      </c>
      <c r="AA293" s="55">
        <f t="shared" si="64"/>
        <v>1.0813120756231749E-3</v>
      </c>
      <c r="AB293" s="55"/>
      <c r="AC293" s="55"/>
      <c r="AD293" s="55"/>
      <c r="AE293" s="55" t="str">
        <f t="shared" si="65"/>
        <v>-0.055063131166972-0.0330962620492185j</v>
      </c>
      <c r="AF293" s="55">
        <f t="shared" si="66"/>
        <v>-23.843328076251936</v>
      </c>
      <c r="AG293" s="55">
        <f t="shared" si="67"/>
        <v>-148.99159478732432</v>
      </c>
      <c r="AH293" s="55">
        <f t="shared" si="57"/>
        <v>31.008405212675697</v>
      </c>
      <c r="AI293" s="55">
        <f t="shared" si="68"/>
        <v>23.843328076251936</v>
      </c>
      <c r="AJ293" s="55"/>
      <c r="AK293" s="55"/>
      <c r="AL293" s="39"/>
      <c r="AM293" s="55"/>
    </row>
    <row r="294" spans="2:39" s="29" customFormat="1" hidden="1" x14ac:dyDescent="0.3">
      <c r="B294" s="38">
        <v>183</v>
      </c>
      <c r="C294" s="55">
        <f t="shared" si="46"/>
        <v>457088.1896148753</v>
      </c>
      <c r="D294" s="55" t="str">
        <f t="shared" si="58"/>
        <v>2871969.7970735j</v>
      </c>
      <c r="E294" s="55">
        <f t="shared" si="47"/>
        <v>0.29830247739264681</v>
      </c>
      <c r="F294" s="55" t="str">
        <f t="shared" si="48"/>
        <v>1.31581504754269j</v>
      </c>
      <c r="G294" s="55" t="str">
        <f t="shared" si="49"/>
        <v>2.73117702870867-12.0472476906301j</v>
      </c>
      <c r="H294" s="55">
        <f t="shared" si="59"/>
        <v>21.835417404740582</v>
      </c>
      <c r="I294" s="55">
        <f t="shared" si="60"/>
        <v>-77.226642473731744</v>
      </c>
      <c r="J294" s="55"/>
      <c r="K294" s="55"/>
      <c r="L294" s="55"/>
      <c r="M294" s="55" t="str">
        <f t="shared" si="50"/>
        <v>2.1+0.603113657385435j</v>
      </c>
      <c r="N294" s="55" t="str">
        <f t="shared" si="51"/>
        <v>1+603.400854365142j</v>
      </c>
      <c r="O294" s="55" t="str">
        <f t="shared" si="61"/>
        <v>0.00100528903870988-0.00347860745601647j</v>
      </c>
      <c r="P294" s="55">
        <f t="shared" si="62"/>
        <v>-73.881139601972734</v>
      </c>
      <c r="Q294" s="55"/>
      <c r="R294" s="55"/>
      <c r="S294" s="55"/>
      <c r="T294" s="55" t="str">
        <f t="shared" si="52"/>
        <v>7-0.0487470307461654j</v>
      </c>
      <c r="U294" s="55">
        <f t="shared" si="53"/>
        <v>16.902171407883376</v>
      </c>
      <c r="V294" s="55">
        <f t="shared" si="54"/>
        <v>-0.39899342538434546</v>
      </c>
      <c r="W294" s="55"/>
      <c r="X294" s="55" t="str">
        <f t="shared" si="55"/>
        <v>84999.9999493457-2.07499817714905j</v>
      </c>
      <c r="Y294" s="55" t="str">
        <f t="shared" si="56"/>
        <v>0.190476190493693+0.0000037641690310036j</v>
      </c>
      <c r="Z294" s="55">
        <f t="shared" si="63"/>
        <v>-14.403186065624947</v>
      </c>
      <c r="AA294" s="55">
        <f t="shared" si="64"/>
        <v>1.1322727437129249E-3</v>
      </c>
      <c r="AB294" s="55"/>
      <c r="AC294" s="55"/>
      <c r="AD294" s="55"/>
      <c r="AE294" s="55" t="str">
        <f t="shared" si="65"/>
        <v>-0.0524161362891443-0.0284529557461802j</v>
      </c>
      <c r="AF294" s="55">
        <f t="shared" si="66"/>
        <v>-24.489134445439031</v>
      </c>
      <c r="AG294" s="55">
        <f t="shared" si="67"/>
        <v>-151.50564322834515</v>
      </c>
      <c r="AH294" s="55">
        <f t="shared" si="57"/>
        <v>28.494356771654857</v>
      </c>
      <c r="AI294" s="55">
        <f t="shared" si="68"/>
        <v>24.489134445439031</v>
      </c>
      <c r="AJ294" s="55"/>
      <c r="AK294" s="55"/>
      <c r="AL294" s="39"/>
      <c r="AM294" s="55"/>
    </row>
    <row r="295" spans="2:39" s="29" customFormat="1" hidden="1" x14ac:dyDescent="0.3">
      <c r="B295" s="38">
        <v>184</v>
      </c>
      <c r="C295" s="55">
        <f t="shared" si="46"/>
        <v>478630.09232263849</v>
      </c>
      <c r="D295" s="55" t="str">
        <f t="shared" si="58"/>
        <v>3007321.56365561j</v>
      </c>
      <c r="E295" s="55">
        <f t="shared" si="47"/>
        <v>0.23060396617334822</v>
      </c>
      <c r="F295" s="55" t="str">
        <f t="shared" si="48"/>
        <v>1.3778275002369j</v>
      </c>
      <c r="G295" s="55" t="str">
        <f t="shared" si="49"/>
        <v>1.96937149670686-11.7667282630589j</v>
      </c>
      <c r="H295" s="55">
        <f t="shared" si="59"/>
        <v>21.533096250901341</v>
      </c>
      <c r="I295" s="55">
        <f t="shared" si="60"/>
        <v>-80.498595638785901</v>
      </c>
      <c r="J295" s="55"/>
      <c r="K295" s="55"/>
      <c r="L295" s="55"/>
      <c r="M295" s="55" t="str">
        <f t="shared" si="50"/>
        <v>2.1+0.631537528367678j</v>
      </c>
      <c r="N295" s="55" t="str">
        <f t="shared" si="51"/>
        <v>1+631.838260524044j</v>
      </c>
      <c r="O295" s="55" t="str">
        <f t="shared" si="61"/>
        <v>0.00100478178224619-0.00332204513300106j</v>
      </c>
      <c r="P295" s="55">
        <f t="shared" si="62"/>
        <v>-73.171596763435659</v>
      </c>
      <c r="Q295" s="55"/>
      <c r="R295" s="55"/>
      <c r="S295" s="55"/>
      <c r="T295" s="55" t="str">
        <f t="shared" si="52"/>
        <v>7-0.0465530529531469j</v>
      </c>
      <c r="U295" s="55">
        <f t="shared" si="53"/>
        <v>16.902152877107369</v>
      </c>
      <c r="V295" s="55">
        <f t="shared" si="54"/>
        <v>-0.38103630506029262</v>
      </c>
      <c r="W295" s="55"/>
      <c r="X295" s="55" t="str">
        <f t="shared" si="55"/>
        <v>84999.9999444586-2.17278982832142j</v>
      </c>
      <c r="Y295" s="55" t="str">
        <f t="shared" si="56"/>
        <v>0.190476190495381+3.94156885204473E-06j</v>
      </c>
      <c r="Z295" s="55">
        <f t="shared" si="63"/>
        <v>-14.403186065384336</v>
      </c>
      <c r="AA295" s="55">
        <f t="shared" si="64"/>
        <v>1.1856351140938494E-3</v>
      </c>
      <c r="AB295" s="55"/>
      <c r="AC295" s="55"/>
      <c r="AD295" s="55"/>
      <c r="AE295" s="55" t="str">
        <f t="shared" si="65"/>
        <v>-0.0496434350890192-0.0241590700884248j</v>
      </c>
      <c r="AF295" s="55">
        <f t="shared" si="66"/>
        <v>-25.15966327312546</v>
      </c>
      <c r="AG295" s="55">
        <f t="shared" si="67"/>
        <v>-154.05004307216777</v>
      </c>
      <c r="AH295" s="55">
        <f t="shared" si="57"/>
        <v>25.949956927832243</v>
      </c>
      <c r="AI295" s="55">
        <f t="shared" si="68"/>
        <v>25.15966327312546</v>
      </c>
      <c r="AJ295" s="55"/>
      <c r="AK295" s="55"/>
      <c r="AL295" s="39"/>
      <c r="AM295" s="55"/>
    </row>
    <row r="296" spans="2:39" s="29" customFormat="1" hidden="1" x14ac:dyDescent="0.3">
      <c r="B296" s="38">
        <v>185</v>
      </c>
      <c r="C296" s="55">
        <f t="shared" si="46"/>
        <v>501187.23362727324</v>
      </c>
      <c r="D296" s="55" t="str">
        <f t="shared" si="58"/>
        <v>3149052.26247287j</v>
      </c>
      <c r="E296" s="55">
        <f t="shared" si="47"/>
        <v>0.15637402471002615</v>
      </c>
      <c r="F296" s="55" t="str">
        <f t="shared" si="48"/>
        <v>1.44276250978767j</v>
      </c>
      <c r="G296" s="55" t="str">
        <f t="shared" si="49"/>
        <v>1.23751820132549-11.4177841835506j</v>
      </c>
      <c r="H296" s="55">
        <f t="shared" si="59"/>
        <v>21.202357307834191</v>
      </c>
      <c r="I296" s="55">
        <f t="shared" si="60"/>
        <v>-83.814135661281654</v>
      </c>
      <c r="J296" s="55"/>
      <c r="K296" s="55"/>
      <c r="L296" s="55"/>
      <c r="M296" s="55" t="str">
        <f t="shared" si="50"/>
        <v>2.1+0.661300975119303j</v>
      </c>
      <c r="N296" s="55" t="str">
        <f t="shared" si="51"/>
        <v>1+661.61588034555j</v>
      </c>
      <c r="O296" s="55" t="str">
        <f t="shared" si="61"/>
        <v>0.00100431915863921-0.00317252917167752j</v>
      </c>
      <c r="P296" s="55">
        <f t="shared" si="62"/>
        <v>-72.43391307999039</v>
      </c>
      <c r="Q296" s="55"/>
      <c r="R296" s="55"/>
      <c r="S296" s="55"/>
      <c r="T296" s="55" t="str">
        <f t="shared" si="52"/>
        <v>7-0.0444578204269184j</v>
      </c>
      <c r="U296" s="55">
        <f t="shared" si="53"/>
        <v>16.902135976769848</v>
      </c>
      <c r="V296" s="55">
        <f t="shared" si="54"/>
        <v>-0.36388731835594829</v>
      </c>
      <c r="W296" s="55"/>
      <c r="X296" s="55" t="str">
        <f t="shared" si="55"/>
        <v>84999.9999391001-2.27519025800654j</v>
      </c>
      <c r="Y296" s="55" t="str">
        <f t="shared" si="56"/>
        <v>0.190476190497234+4.12732926907484E-06j</v>
      </c>
      <c r="Z296" s="55">
        <f t="shared" si="63"/>
        <v>-14.403186065120419</v>
      </c>
      <c r="AA296" s="55">
        <f t="shared" si="64"/>
        <v>1.2415123755072505E-3</v>
      </c>
      <c r="AB296" s="55"/>
      <c r="AC296" s="55"/>
      <c r="AD296" s="55"/>
      <c r="AE296" s="55" t="str">
        <f t="shared" si="65"/>
        <v>-0.0467704336092141-0.0202290100441356j</v>
      </c>
      <c r="AF296" s="55">
        <f t="shared" si="66"/>
        <v>-25.8558051213863</v>
      </c>
      <c r="AG296" s="55">
        <f t="shared" si="67"/>
        <v>-156.61069454725245</v>
      </c>
      <c r="AH296" s="55">
        <f t="shared" si="57"/>
        <v>23.389305452747553</v>
      </c>
      <c r="AI296" s="55">
        <f t="shared" si="68"/>
        <v>25.8558051213863</v>
      </c>
      <c r="AJ296" s="55"/>
      <c r="AK296" s="55"/>
      <c r="AL296" s="39"/>
      <c r="AM296" s="55"/>
    </row>
    <row r="297" spans="2:39" s="29" customFormat="1" hidden="1" x14ac:dyDescent="0.3">
      <c r="B297" s="38">
        <v>186</v>
      </c>
      <c r="C297" s="55">
        <f t="shared" si="46"/>
        <v>524807.46024977358</v>
      </c>
      <c r="D297" s="55" t="str">
        <f t="shared" si="58"/>
        <v>3297462.52333961j</v>
      </c>
      <c r="E297" s="55">
        <f t="shared" si="47"/>
        <v>7.4982512394520362E-2</v>
      </c>
      <c r="F297" s="55" t="str">
        <f t="shared" si="48"/>
        <v>1.51075781205623j</v>
      </c>
      <c r="G297" s="55" t="str">
        <f t="shared" si="49"/>
        <v>0.54619852914014-11.0048819182057j</v>
      </c>
      <c r="H297" s="55">
        <f t="shared" si="59"/>
        <v>20.842392879319167</v>
      </c>
      <c r="I297" s="55">
        <f t="shared" si="60"/>
        <v>-87.158605457398963</v>
      </c>
      <c r="J297" s="55"/>
      <c r="K297" s="55"/>
      <c r="L297" s="55"/>
      <c r="M297" s="55" t="str">
        <f t="shared" si="50"/>
        <v>2.1+0.692467129901318j</v>
      </c>
      <c r="N297" s="55" t="str">
        <f t="shared" si="51"/>
        <v>1+692.796876153652j</v>
      </c>
      <c r="O297" s="55" t="str">
        <f t="shared" si="61"/>
        <v>0.0010038972407173-0.00302974244689544j</v>
      </c>
      <c r="P297" s="55">
        <f t="shared" si="62"/>
        <v>-71.667519865934167</v>
      </c>
      <c r="Q297" s="55"/>
      <c r="R297" s="55"/>
      <c r="S297" s="55"/>
      <c r="T297" s="55" t="str">
        <f t="shared" si="52"/>
        <v>7-0.0424568888983795j</v>
      </c>
      <c r="U297" s="55">
        <f t="shared" si="53"/>
        <v>16.902120563421498</v>
      </c>
      <c r="V297" s="55">
        <f t="shared" si="54"/>
        <v>-0.34751010228980111</v>
      </c>
      <c r="W297" s="55"/>
      <c r="X297" s="55" t="str">
        <f t="shared" si="55"/>
        <v>84999.9999332246-2.38241667124126j</v>
      </c>
      <c r="Y297" s="55" t="str">
        <f t="shared" si="56"/>
        <v>0.190476190499263+4.32184430484344E-06j</v>
      </c>
      <c r="Z297" s="55">
        <f t="shared" si="63"/>
        <v>-14.403186064831164</v>
      </c>
      <c r="AA297" s="55">
        <f t="shared" si="64"/>
        <v>1.3000230511153806E-3</v>
      </c>
      <c r="AB297" s="55"/>
      <c r="AC297" s="55"/>
      <c r="AD297" s="55"/>
      <c r="AE297" s="55" t="str">
        <f t="shared" si="65"/>
        <v>-0.04382718898583-0.0166726067570958j</v>
      </c>
      <c r="AF297" s="55">
        <f t="shared" si="66"/>
        <v>-26.578146054115329</v>
      </c>
      <c r="AG297" s="55">
        <f t="shared" si="67"/>
        <v>-159.17233540257183</v>
      </c>
      <c r="AH297" s="55">
        <f t="shared" si="57"/>
        <v>20.827664597428161</v>
      </c>
      <c r="AI297" s="55">
        <f t="shared" si="68"/>
        <v>26.578146054115329</v>
      </c>
      <c r="AJ297" s="55"/>
      <c r="AK297" s="55"/>
      <c r="AL297" s="39"/>
      <c r="AM297" s="55"/>
    </row>
    <row r="298" spans="2:39" s="29" customFormat="1" hidden="1" x14ac:dyDescent="0.3">
      <c r="B298" s="38">
        <v>187</v>
      </c>
      <c r="C298" s="55">
        <f t="shared" si="46"/>
        <v>549540.87385762541</v>
      </c>
      <c r="D298" s="55" t="str">
        <f t="shared" si="58"/>
        <v>3452867.14431686j</v>
      </c>
      <c r="E298" s="55">
        <f t="shared" si="47"/>
        <v>-1.4261506210562214E-2</v>
      </c>
      <c r="F298" s="55" t="str">
        <f t="shared" si="48"/>
        <v>1.58195763419499j</v>
      </c>
      <c r="G298" s="55" t="str">
        <f t="shared" si="49"/>
        <v>-0.094970593743172-10.5346134957872j</v>
      </c>
      <c r="H298" s="55">
        <f t="shared" si="59"/>
        <v>20.452725073894122</v>
      </c>
      <c r="I298" s="55">
        <f t="shared" si="60"/>
        <v>-90.516513187418894</v>
      </c>
      <c r="J298" s="55"/>
      <c r="K298" s="55"/>
      <c r="L298" s="55"/>
      <c r="M298" s="55" t="str">
        <f t="shared" si="50"/>
        <v>2.1+0.725102100306541j</v>
      </c>
      <c r="N298" s="55" t="str">
        <f t="shared" si="51"/>
        <v>1+725.447387020972j</v>
      </c>
      <c r="O298" s="55" t="str">
        <f t="shared" si="61"/>
        <v>0.00100351244685131-0.00289338210476244j</v>
      </c>
      <c r="P298" s="55">
        <f t="shared" si="62"/>
        <v>-70.871906854680716</v>
      </c>
      <c r="Q298" s="55"/>
      <c r="R298" s="55"/>
      <c r="S298" s="55"/>
      <c r="T298" s="55" t="str">
        <f t="shared" si="52"/>
        <v>7-0.0405460141234883j</v>
      </c>
      <c r="U298" s="55">
        <f t="shared" si="53"/>
        <v>16.902106506233039</v>
      </c>
      <c r="V298" s="55">
        <f t="shared" si="54"/>
        <v>-0.33186992931991699</v>
      </c>
      <c r="W298" s="55"/>
      <c r="X298" s="55" t="str">
        <f t="shared" si="55"/>
        <v>84999.9999267822-2.49469650962003j</v>
      </c>
      <c r="Y298" s="55" t="str">
        <f t="shared" si="56"/>
        <v>0.19047619050149+4.52552655182036E-06j</v>
      </c>
      <c r="Z298" s="55">
        <f t="shared" si="63"/>
        <v>-14.403186064513902</v>
      </c>
      <c r="AA298" s="55">
        <f t="shared" si="64"/>
        <v>1.3612912499049645E-3</v>
      </c>
      <c r="AB298" s="55"/>
      <c r="AC298" s="55"/>
      <c r="AD298" s="55"/>
      <c r="AE298" s="55" t="str">
        <f t="shared" si="65"/>
        <v>-0.0408471574814203-0.0134939368371305j</v>
      </c>
      <c r="AF298" s="55">
        <f t="shared" si="66"/>
        <v>-27.326929323284276</v>
      </c>
      <c r="AG298" s="55">
        <f t="shared" si="67"/>
        <v>-161.71892868016957</v>
      </c>
      <c r="AH298" s="55">
        <f t="shared" si="57"/>
        <v>18.281071319830428</v>
      </c>
      <c r="AI298" s="55">
        <f t="shared" si="68"/>
        <v>27.326929323284276</v>
      </c>
      <c r="AJ298" s="55"/>
      <c r="AK298" s="55"/>
      <c r="AL298" s="39"/>
      <c r="AM298" s="55"/>
    </row>
    <row r="299" spans="2:39" s="29" customFormat="1" hidden="1" x14ac:dyDescent="0.3">
      <c r="B299" s="38">
        <v>188</v>
      </c>
      <c r="C299" s="55">
        <f t="shared" si="46"/>
        <v>575439.93733715767</v>
      </c>
      <c r="D299" s="55" t="str">
        <f t="shared" si="58"/>
        <v>3615595.75944117j</v>
      </c>
      <c r="E299" s="55">
        <f t="shared" si="47"/>
        <v>-0.11211562674722675</v>
      </c>
      <c r="F299" s="55" t="str">
        <f t="shared" si="48"/>
        <v>1.65651300057264j</v>
      </c>
      <c r="G299" s="55" t="str">
        <f t="shared" si="49"/>
        <v>-0.677860491416231-10.015416665664j</v>
      </c>
      <c r="H299" s="55">
        <f t="shared" si="59"/>
        <v>20.033229226850317</v>
      </c>
      <c r="I299" s="55">
        <f t="shared" si="60"/>
        <v>-93.871971079542689</v>
      </c>
      <c r="J299" s="55"/>
      <c r="K299" s="55"/>
      <c r="L299" s="55"/>
      <c r="M299" s="55" t="str">
        <f t="shared" si="50"/>
        <v>2.1+0.759275109482646j</v>
      </c>
      <c r="N299" s="55" t="str">
        <f t="shared" si="51"/>
        <v>1+759.63666905859j</v>
      </c>
      <c r="O299" s="55" t="str">
        <f t="shared" si="61"/>
        <v>0.0010031615105516-0.00276315892055437j</v>
      </c>
      <c r="P299" s="55">
        <f t="shared" si="62"/>
        <v>-70.046632696930047</v>
      </c>
      <c r="Q299" s="55"/>
      <c r="R299" s="55"/>
      <c r="S299" s="55"/>
      <c r="T299" s="55" t="str">
        <f t="shared" si="52"/>
        <v>7-0.0387211428806517j</v>
      </c>
      <c r="U299" s="55">
        <f t="shared" si="53"/>
        <v>16.902093685885124</v>
      </c>
      <c r="V299" s="55">
        <f t="shared" si="54"/>
        <v>-0.31693363388724144</v>
      </c>
      <c r="W299" s="55"/>
      <c r="X299" s="55" t="str">
        <f t="shared" si="55"/>
        <v>84999.9999197183-2.61226793372898j</v>
      </c>
      <c r="Y299" s="55" t="str">
        <f t="shared" si="56"/>
        <v>0.190476190503931+4.73880804735917E-06j</v>
      </c>
      <c r="Z299" s="55">
        <f t="shared" si="63"/>
        <v>-14.403186064166068</v>
      </c>
      <c r="AA299" s="55">
        <f t="shared" si="64"/>
        <v>1.4254469299389407E-3</v>
      </c>
      <c r="AB299" s="55"/>
      <c r="AC299" s="55"/>
      <c r="AD299" s="55"/>
      <c r="AE299" s="55" t="str">
        <f t="shared" si="65"/>
        <v>-0.0378656099733907-0.0106905426346374j</v>
      </c>
      <c r="AF299" s="55">
        <f t="shared" si="66"/>
        <v>-28.102031998380422</v>
      </c>
      <c r="AG299" s="55">
        <f t="shared" si="67"/>
        <v>-164.23411196343008</v>
      </c>
      <c r="AH299" s="55">
        <f t="shared" si="57"/>
        <v>15.765888036569921</v>
      </c>
      <c r="AI299" s="55">
        <f t="shared" si="68"/>
        <v>28.102031998380422</v>
      </c>
      <c r="AJ299" s="55"/>
      <c r="AK299" s="55"/>
      <c r="AL299" s="39"/>
      <c r="AM299" s="55"/>
    </row>
    <row r="300" spans="2:39" s="29" customFormat="1" hidden="1" x14ac:dyDescent="0.3">
      <c r="B300" s="38">
        <v>189</v>
      </c>
      <c r="C300" s="55">
        <f t="shared" si="46"/>
        <v>602559.58607435855</v>
      </c>
      <c r="D300" s="55" t="str">
        <f t="shared" si="58"/>
        <v>3785993.53792262j</v>
      </c>
      <c r="E300" s="55">
        <f t="shared" si="47"/>
        <v>-0.21941053631843999</v>
      </c>
      <c r="F300" s="55" t="str">
        <f t="shared" si="48"/>
        <v>1.73458205311706j</v>
      </c>
      <c r="G300" s="55" t="str">
        <f t="shared" si="49"/>
        <v>-1.19625217461043-9.45714635175938j</v>
      </c>
      <c r="H300" s="55">
        <f t="shared" si="59"/>
        <v>19.58414010880621</v>
      </c>
      <c r="I300" s="55">
        <f t="shared" si="60"/>
        <v>-97.209163932882831</v>
      </c>
      <c r="J300" s="55"/>
      <c r="K300" s="55"/>
      <c r="L300" s="55"/>
      <c r="M300" s="55" t="str">
        <f t="shared" si="50"/>
        <v>2.1+0.79505864296375j</v>
      </c>
      <c r="N300" s="55" t="str">
        <f t="shared" si="51"/>
        <v>1+795.437242317542j</v>
      </c>
      <c r="O300" s="55" t="str">
        <f t="shared" si="61"/>
        <v>0.00100284145274003-0.00263879668549556j</v>
      </c>
      <c r="P300" s="55">
        <f t="shared" si="62"/>
        <v>-69.191336130725077</v>
      </c>
      <c r="Q300" s="55"/>
      <c r="R300" s="55"/>
      <c r="S300" s="55"/>
      <c r="T300" s="55" t="str">
        <f t="shared" si="52"/>
        <v>7-0.0369784043732991j</v>
      </c>
      <c r="U300" s="55">
        <f t="shared" si="53"/>
        <v>16.902081993555861</v>
      </c>
      <c r="V300" s="55">
        <f t="shared" si="54"/>
        <v>-0.3026695422456151</v>
      </c>
      <c r="W300" s="55"/>
      <c r="X300" s="55" t="str">
        <f t="shared" si="55"/>
        <v>84999.9999119729-2.7353803283163j</v>
      </c>
      <c r="Y300" s="55" t="str">
        <f t="shared" si="56"/>
        <v>0.190476190506607+4.96214119010669E-06j</v>
      </c>
      <c r="Z300" s="55">
        <f t="shared" si="63"/>
        <v>-14.403186063784704</v>
      </c>
      <c r="AA300" s="55">
        <f t="shared" si="64"/>
        <v>1.4926261740149502E-3</v>
      </c>
      <c r="AB300" s="55"/>
      <c r="AC300" s="55"/>
      <c r="AD300" s="55"/>
      <c r="AE300" s="55" t="str">
        <f t="shared" si="65"/>
        <v>-0.0349178687188736-0.00825315528562846j</v>
      </c>
      <c r="AF300" s="55">
        <f t="shared" si="66"/>
        <v>-28.902958977009767</v>
      </c>
      <c r="AG300" s="55">
        <f t="shared" si="67"/>
        <v>-166.70167697967952</v>
      </c>
      <c r="AH300" s="55">
        <f t="shared" si="57"/>
        <v>13.298323020320487</v>
      </c>
      <c r="AI300" s="55">
        <f t="shared" si="68"/>
        <v>28.902958977009767</v>
      </c>
      <c r="AJ300" s="55"/>
      <c r="AK300" s="55"/>
      <c r="AL300" s="39"/>
      <c r="AM300" s="55"/>
    </row>
    <row r="301" spans="2:39" s="29" customFormat="1" hidden="1" x14ac:dyDescent="0.3">
      <c r="B301" s="38">
        <v>190</v>
      </c>
      <c r="C301" s="55">
        <f t="shared" si="46"/>
        <v>630957.3444801938</v>
      </c>
      <c r="D301" s="55" t="str">
        <f t="shared" si="58"/>
        <v>3964421.916295j</v>
      </c>
      <c r="E301" s="55">
        <f t="shared" si="47"/>
        <v>-0.33705706522043766</v>
      </c>
      <c r="F301" s="55" t="str">
        <f t="shared" si="48"/>
        <v>1.81633038675562j</v>
      </c>
      <c r="G301" s="55" t="str">
        <f t="shared" si="49"/>
        <v>-1.64610946533864-8.87054137217153j</v>
      </c>
      <c r="H301" s="55">
        <f t="shared" si="59"/>
        <v>19.106040267553311</v>
      </c>
      <c r="I301" s="55">
        <f t="shared" si="60"/>
        <v>-100.51281213902973</v>
      </c>
      <c r="J301" s="55"/>
      <c r="K301" s="55"/>
      <c r="L301" s="55"/>
      <c r="M301" s="55" t="str">
        <f t="shared" si="50"/>
        <v>2.1+0.83252860242195j</v>
      </c>
      <c r="N301" s="55" t="str">
        <f t="shared" si="51"/>
        <v>1+832.925044613579j</v>
      </c>
      <c r="O301" s="55" t="str">
        <f t="shared" si="61"/>
        <v>0.00100254955646155-0.00252003162111344j</v>
      </c>
      <c r="P301" s="55">
        <f t="shared" si="62"/>
        <v>-68.305747732493728</v>
      </c>
      <c r="Q301" s="55"/>
      <c r="R301" s="55"/>
      <c r="S301" s="55"/>
      <c r="T301" s="55" t="str">
        <f t="shared" si="52"/>
        <v>7-0.0353141020194033j</v>
      </c>
      <c r="U301" s="55">
        <f t="shared" si="53"/>
        <v>16.902071329997391</v>
      </c>
      <c r="V301" s="55">
        <f t="shared" si="54"/>
        <v>-0.28904740543307422</v>
      </c>
      <c r="W301" s="55"/>
      <c r="X301" s="55" t="str">
        <f t="shared" si="55"/>
        <v>84999.9999034802-2.86429483127065j</v>
      </c>
      <c r="Y301" s="55" t="str">
        <f t="shared" si="56"/>
        <v>0.190476190509542+5.19599969960116E-06j</v>
      </c>
      <c r="Z301" s="55">
        <f t="shared" si="63"/>
        <v>-14.403186063366499</v>
      </c>
      <c r="AA301" s="55">
        <f t="shared" si="64"/>
        <v>1.5629714783151867E-3</v>
      </c>
      <c r="AB301" s="55"/>
      <c r="AC301" s="55"/>
      <c r="AD301" s="55"/>
      <c r="AE301" s="55" t="str">
        <f t="shared" si="65"/>
        <v>-0.032037549865624-0.0061659546805852j</v>
      </c>
      <c r="AF301" s="55">
        <f t="shared" si="66"/>
        <v>-29.728855056056169</v>
      </c>
      <c r="AG301" s="55">
        <f t="shared" si="67"/>
        <v>-169.10604430547824</v>
      </c>
      <c r="AH301" s="55">
        <f t="shared" si="57"/>
        <v>10.893955694521777</v>
      </c>
      <c r="AI301" s="55">
        <f t="shared" si="68"/>
        <v>29.728855056056169</v>
      </c>
      <c r="AJ301" s="55"/>
      <c r="AK301" s="55"/>
      <c r="AL301" s="39"/>
      <c r="AM301" s="55"/>
    </row>
    <row r="302" spans="2:39" s="29" customFormat="1" hidden="1" x14ac:dyDescent="0.3">
      <c r="B302" s="38">
        <v>191</v>
      </c>
      <c r="C302" s="55">
        <f t="shared" si="46"/>
        <v>660693.44800759654</v>
      </c>
      <c r="D302" s="55" t="str">
        <f t="shared" si="58"/>
        <v>4151259.36507115j</v>
      </c>
      <c r="E302" s="55">
        <f t="shared" si="47"/>
        <v>-0.4660539190134072</v>
      </c>
      <c r="F302" s="55" t="str">
        <f t="shared" si="48"/>
        <v>1.90193140066414j</v>
      </c>
      <c r="G302" s="55" t="str">
        <f t="shared" si="49"/>
        <v>-2.0256788197137-8.26664469001691j</v>
      </c>
      <c r="H302" s="55">
        <f t="shared" si="59"/>
        <v>18.599831725221449</v>
      </c>
      <c r="I302" s="55">
        <f t="shared" si="60"/>
        <v>-103.76859482614408</v>
      </c>
      <c r="J302" s="55"/>
      <c r="K302" s="55"/>
      <c r="L302" s="55"/>
      <c r="M302" s="55" t="str">
        <f t="shared" si="50"/>
        <v>2.1+0.871764466664942j</v>
      </c>
      <c r="N302" s="55" t="str">
        <f t="shared" si="51"/>
        <v>1+872.179592601448j</v>
      </c>
      <c r="O302" s="55" t="str">
        <f t="shared" si="61"/>
        <v>0.00100228334382083-0.00240661181992977j</v>
      </c>
      <c r="P302" s="55">
        <f t="shared" si="62"/>
        <v>-67.389702123510389</v>
      </c>
      <c r="Q302" s="55"/>
      <c r="R302" s="55"/>
      <c r="S302" s="55"/>
      <c r="T302" s="55" t="str">
        <f t="shared" si="52"/>
        <v>7-0.0337247056105348j</v>
      </c>
      <c r="U302" s="55">
        <f t="shared" si="53"/>
        <v>16.90206160469365</v>
      </c>
      <c r="V302" s="55">
        <f t="shared" si="54"/>
        <v>-0.27603833524524751</v>
      </c>
      <c r="W302" s="55"/>
      <c r="X302" s="55" t="str">
        <f t="shared" si="55"/>
        <v>84999.9998941681-2.99928488752956j</v>
      </c>
      <c r="Y302" s="55" t="str">
        <f t="shared" si="56"/>
        <v>0.190476190512759+5.44087962109466E-06j</v>
      </c>
      <c r="Z302" s="55">
        <f t="shared" si="63"/>
        <v>-14.403186062908009</v>
      </c>
      <c r="AA302" s="55">
        <f t="shared" si="64"/>
        <v>1.6366320546598401E-3</v>
      </c>
      <c r="AB302" s="55"/>
      <c r="AC302" s="55"/>
      <c r="AD302" s="55"/>
      <c r="AE302" s="55" t="str">
        <f t="shared" si="65"/>
        <v>-0.029254994282999-0.00440732570750614j</v>
      </c>
      <c r="AF302" s="55">
        <f t="shared" si="66"/>
        <v>-30.578533867615484</v>
      </c>
      <c r="AG302" s="55">
        <f t="shared" si="67"/>
        <v>-171.43269865284506</v>
      </c>
      <c r="AH302" s="55">
        <f t="shared" si="57"/>
        <v>8.56730134715494</v>
      </c>
      <c r="AI302" s="55">
        <f t="shared" si="68"/>
        <v>30.578533867615484</v>
      </c>
      <c r="AJ302" s="55"/>
      <c r="AK302" s="55"/>
      <c r="AL302" s="39"/>
      <c r="AM302" s="55"/>
    </row>
    <row r="303" spans="2:39" s="29" customFormat="1" hidden="1" x14ac:dyDescent="0.3">
      <c r="B303" s="38">
        <v>192</v>
      </c>
      <c r="C303" s="55">
        <f t="shared" ref="C303:C311" si="69">Fstart*10^(Step*B303)</f>
        <v>691830.97091893689</v>
      </c>
      <c r="D303" s="55" t="str">
        <f t="shared" si="58"/>
        <v>4346902.19152965j</v>
      </c>
      <c r="E303" s="55">
        <f t="shared" ref="E303:E311" si="70">(IMPRODUCT(D303,D303))/wn^2 + 1</f>
        <v>-0.60749615656847089</v>
      </c>
      <c r="F303" s="55" t="str">
        <f t="shared" ref="F303:F311" si="71">IMDIV(D303,wn*Qn)</f>
        <v>1.99156666606985j</v>
      </c>
      <c r="G303" s="55" t="str">
        <f t="shared" ref="G303:G311" si="72">IMDIV(1/Rcsa, IMSUM(E303,F303))</f>
        <v>-2.33541559681781-7.65623914448214j</v>
      </c>
      <c r="H303" s="55">
        <f t="shared" si="59"/>
        <v>18.066693912479796</v>
      </c>
      <c r="I303" s="55">
        <f t="shared" si="60"/>
        <v>-106.96350419053201</v>
      </c>
      <c r="J303" s="55"/>
      <c r="K303" s="55"/>
      <c r="L303" s="55"/>
      <c r="M303" s="55" t="str">
        <f t="shared" ref="M303:M311" si="73">IMPRODUCT(Ro, IMSUM(1, IMDIV(D303,wesr)))</f>
        <v>2.1+0.912849460221227j</v>
      </c>
      <c r="N303" s="55" t="str">
        <f t="shared" ref="N303:N311" si="74">IMSUM(1, IMDIV(D303,wz))</f>
        <v>1+913.284150440379j</v>
      </c>
      <c r="O303" s="55" t="str">
        <f t="shared" si="61"/>
        <v>0.00100204055494805-0.00229829671130604j</v>
      </c>
      <c r="P303" s="55">
        <f t="shared" si="62"/>
        <v>-66.443150467917832</v>
      </c>
      <c r="Q303" s="55"/>
      <c r="R303" s="55"/>
      <c r="S303" s="55"/>
      <c r="T303" s="55" t="str">
        <f t="shared" ref="T303:T311" si="75">IMPRODUCT(gm_EA*10^-6,IMSUM(RCOMP*10^6,IMDIV(1,IMPRODUCT(D303,CCOMP*10^-12))))</f>
        <v>7-0.0322068438238162j</v>
      </c>
      <c r="U303" s="55">
        <f t="shared" ref="U303:U311" si="76">20*LOG(IMABS(T303),10)</f>
        <v>16.902052735092234</v>
      </c>
      <c r="V303" s="55">
        <f t="shared" ref="V303:V311" si="77">(IMARGUMENT(T303)*(180/PI()))</f>
        <v>-0.26361474307761579</v>
      </c>
      <c r="W303" s="55"/>
      <c r="X303" s="55" t="str">
        <f t="shared" ref="X303:X311" si="78">IMDIV(Rfb_upper*1000,IMSUM(IMPRODUCT(D303,Rfb_upper*1000,Cff*0.000000000001),1))</f>
        <v>84999.9998839576-3.14063682909256j</v>
      </c>
      <c r="Y303" s="55" t="str">
        <f t="shared" ref="Y303:Y311" si="79">IMDIV(Rfb_lower*1000,IMSUM(X303,Rfb_lower*1000))</f>
        <v>0.190476190516287+5.69730037773168E-06j</v>
      </c>
      <c r="Z303" s="55">
        <f t="shared" si="63"/>
        <v>-14.403186062405249</v>
      </c>
      <c r="AA303" s="55">
        <f t="shared" si="64"/>
        <v>1.7137641470053174E-3</v>
      </c>
      <c r="AB303" s="55"/>
      <c r="AC303" s="55"/>
      <c r="AD303" s="55"/>
      <c r="AE303" s="55" t="str">
        <f t="shared" si="65"/>
        <v>-0.026596035505606-0.00295100456331797j</v>
      </c>
      <c r="AF303" s="55">
        <f t="shared" si="66"/>
        <v>-31.450520823507915</v>
      </c>
      <c r="AG303" s="55">
        <f t="shared" si="67"/>
        <v>-173.66855563738042</v>
      </c>
      <c r="AH303" s="55">
        <f t="shared" ref="AH303:AH311" si="80">(IMARGUMENT(IMPRODUCT(-1,AE303))*(180/PI()))</f>
        <v>6.3314443626195693</v>
      </c>
      <c r="AI303" s="55">
        <f t="shared" si="68"/>
        <v>31.450520823507915</v>
      </c>
      <c r="AJ303" s="55"/>
      <c r="AK303" s="55"/>
      <c r="AL303" s="39"/>
      <c r="AM303" s="55"/>
    </row>
    <row r="304" spans="2:39" s="29" customFormat="1" hidden="1" x14ac:dyDescent="0.3">
      <c r="B304" s="38">
        <v>193</v>
      </c>
      <c r="C304" s="55">
        <f t="shared" si="69"/>
        <v>724435.96007499041</v>
      </c>
      <c r="D304" s="55" t="str">
        <f t="shared" ref="D304:D311" si="81">COMPLEX(0,2*PI()*C304,"j")</f>
        <v>4551765.38033572j</v>
      </c>
      <c r="E304" s="55">
        <f t="shared" si="70"/>
        <v>-0.76258448606130225</v>
      </c>
      <c r="F304" s="55" t="str">
        <f t="shared" si="71"/>
        <v>2.0854263113883j</v>
      </c>
      <c r="G304" s="55" t="str">
        <f t="shared" si="72"/>
        <v>-2.57775955442043-7.04935347817816j</v>
      </c>
      <c r="H304" s="55">
        <f t="shared" ref="H304:H311" si="82">20*LOG(IMABS(G304),10)</f>
        <v>17.508031890669283</v>
      </c>
      <c r="I304" s="55">
        <f t="shared" ref="I304:I311" si="83">(IMARGUMENT(G304)*(180/PI()))</f>
        <v>-110.08611106566684</v>
      </c>
      <c r="J304" s="55"/>
      <c r="K304" s="55"/>
      <c r="L304" s="55"/>
      <c r="M304" s="55" t="str">
        <f t="shared" si="73"/>
        <v>2.1+0.955870729870501j</v>
      </c>
      <c r="N304" s="55" t="str">
        <f t="shared" si="74"/>
        <v>1+956.325906408535j</v>
      </c>
      <c r="O304" s="55" t="str">
        <f t="shared" ref="O304:O311" si="84">IMDIV(M304,N304)</f>
        <v>0.00100181912881542-0.00219485655131307j</v>
      </c>
      <c r="P304" s="55">
        <f t="shared" ref="P304:P311" si="85">(IMARGUMENT(O304)*(180/PI()))</f>
        <v>-65.466173057404546</v>
      </c>
      <c r="Q304" s="55"/>
      <c r="R304" s="55"/>
      <c r="S304" s="55"/>
      <c r="T304" s="55" t="str">
        <f t="shared" si="75"/>
        <v>7-0.0307572970708948j</v>
      </c>
      <c r="U304" s="55">
        <f t="shared" si="76"/>
        <v>16.902044645903811</v>
      </c>
      <c r="V304" s="55">
        <f t="shared" si="77"/>
        <v>-0.2517502815091755</v>
      </c>
      <c r="W304" s="55"/>
      <c r="X304" s="55" t="str">
        <f t="shared" si="78"/>
        <v>84999.9998727621-3.28865048236972j</v>
      </c>
      <c r="Y304" s="55" t="str">
        <f t="shared" si="79"/>
        <v>0.190476190520156+5.96580587231556E-06j</v>
      </c>
      <c r="Z304" s="55">
        <f t="shared" ref="Z304:Z311" si="86">20*LOG(IMABS(Y304),10)</f>
        <v>-14.403186061853958</v>
      </c>
      <c r="AA304" s="55">
        <f t="shared" ref="AA304:AA311" si="87">(IMARGUMENT(Y304)*(180/PI()))</f>
        <v>1.7945313628587242E-3</v>
      </c>
      <c r="AB304" s="55"/>
      <c r="AC304" s="55"/>
      <c r="AD304" s="55"/>
      <c r="AE304" s="55" t="str">
        <f t="shared" ref="AE304:AE311" si="88">IMPRODUCT(G304,O304,T304,Y304)</f>
        <v>-0.0240811968482775-0.00176746606981118j</v>
      </c>
      <c r="AF304" s="55">
        <f t="shared" ref="AF304:AF311" si="89">20*LOG(IMABS(AE304),10)</f>
        <v>-32.343106041102082</v>
      </c>
      <c r="AG304" s="55">
        <f t="shared" ref="AG304:AG311" si="90">(IMARGUMENT(AE304)*(180/PI()))</f>
        <v>-175.80223987321773</v>
      </c>
      <c r="AH304" s="55">
        <f t="shared" si="80"/>
        <v>4.1977601267822768</v>
      </c>
      <c r="AI304" s="55">
        <f t="shared" ref="AI304:AI311" si="91">0-AF304</f>
        <v>32.343106041102082</v>
      </c>
      <c r="AJ304" s="55"/>
      <c r="AK304" s="55"/>
      <c r="AL304" s="39"/>
      <c r="AM304" s="55"/>
    </row>
    <row r="305" spans="2:58" s="29" customFormat="1" hidden="1" x14ac:dyDescent="0.3">
      <c r="B305" s="38">
        <v>194</v>
      </c>
      <c r="C305" s="55">
        <f t="shared" si="69"/>
        <v>758577.57502918388</v>
      </c>
      <c r="D305" s="55" t="str">
        <f t="shared" si="81"/>
        <v>4766283.47377929j</v>
      </c>
      <c r="E305" s="55">
        <f t="shared" si="70"/>
        <v>-0.93263545782645751</v>
      </c>
      <c r="F305" s="55" t="str">
        <f t="shared" si="71"/>
        <v>2.18370942551117j</v>
      </c>
      <c r="G305" s="55" t="str">
        <f t="shared" si="72"/>
        <v>-2.75679909323022-6.45487807010623j</v>
      </c>
      <c r="H305" s="55">
        <f t="shared" si="82"/>
        <v>16.925419440164895</v>
      </c>
      <c r="I305" s="55">
        <f t="shared" si="83"/>
        <v>-113.12673246888798</v>
      </c>
      <c r="J305" s="55"/>
      <c r="K305" s="55"/>
      <c r="L305" s="55"/>
      <c r="M305" s="55" t="str">
        <f t="shared" si="73"/>
        <v>2.1+1.00091952949365j</v>
      </c>
      <c r="N305" s="55" t="str">
        <f t="shared" si="74"/>
        <v>1+1001.39615784103j</v>
      </c>
      <c r="O305" s="55" t="str">
        <f t="shared" si="84"/>
        <v>0.00100161718574161-0.00209607193554608j</v>
      </c>
      <c r="P305" s="55">
        <f t="shared" si="85"/>
        <v>-64.458991735187794</v>
      </c>
      <c r="Q305" s="55"/>
      <c r="R305" s="55"/>
      <c r="S305" s="55"/>
      <c r="T305" s="55" t="str">
        <f t="shared" si="75"/>
        <v>7-0.0293729906687633j</v>
      </c>
      <c r="U305" s="55">
        <f t="shared" si="76"/>
        <v>16.90203726846315</v>
      </c>
      <c r="V305" s="55">
        <f t="shared" si="77"/>
        <v>-0.24041978850554793</v>
      </c>
      <c r="W305" s="55"/>
      <c r="X305" s="55" t="str">
        <f t="shared" si="78"/>
        <v>84999.9998604864-3.44363980415337j</v>
      </c>
      <c r="Y305" s="55" t="str">
        <f t="shared" si="79"/>
        <v>0.190476190524398+6.24696564099864E-06j</v>
      </c>
      <c r="Z305" s="55">
        <f t="shared" si="86"/>
        <v>-14.403186061249492</v>
      </c>
      <c r="AA305" s="55">
        <f t="shared" si="87"/>
        <v>1.8791050203110973E-3</v>
      </c>
      <c r="AB305" s="55"/>
      <c r="AC305" s="55"/>
      <c r="AD305" s="55"/>
      <c r="AE305" s="55" t="str">
        <f t="shared" si="88"/>
        <v>-0.0217253440431631-0.000825389372412259j</v>
      </c>
      <c r="AF305" s="55">
        <f t="shared" si="89"/>
        <v>-33.254402692531649</v>
      </c>
      <c r="AG305" s="55">
        <f t="shared" si="90"/>
        <v>-177.82426488756104</v>
      </c>
      <c r="AH305" s="55">
        <f t="shared" si="80"/>
        <v>2.1757351124389781</v>
      </c>
      <c r="AI305" s="55">
        <f t="shared" si="91"/>
        <v>33.254402692531649</v>
      </c>
      <c r="AJ305" s="55"/>
      <c r="AK305" s="55"/>
      <c r="AL305" s="39"/>
      <c r="AM305" s="55"/>
    </row>
    <row r="306" spans="2:58" s="29" customFormat="1" hidden="1" x14ac:dyDescent="0.3">
      <c r="B306" s="38">
        <v>195</v>
      </c>
      <c r="C306" s="55">
        <f t="shared" si="69"/>
        <v>794328.23472428159</v>
      </c>
      <c r="D306" s="55" t="str">
        <f t="shared" si="81"/>
        <v>4990911.4934975j</v>
      </c>
      <c r="E306" s="55">
        <f t="shared" si="70"/>
        <v>-1.1190926405999013</v>
      </c>
      <c r="F306" s="55" t="str">
        <f t="shared" si="71"/>
        <v>2.28662448010058j</v>
      </c>
      <c r="G306" s="55" t="str">
        <f t="shared" si="72"/>
        <v>-2.87787176063494-5.88031033331647j</v>
      </c>
      <c r="H306" s="55">
        <f t="shared" si="82"/>
        <v>16.32054147541816</v>
      </c>
      <c r="I306" s="55">
        <f t="shared" si="83"/>
        <v>-116.0775023145017</v>
      </c>
      <c r="J306" s="55"/>
      <c r="K306" s="55"/>
      <c r="L306" s="55"/>
      <c r="M306" s="55" t="str">
        <f t="shared" si="73"/>
        <v>2.1+1.04809141363447j</v>
      </c>
      <c r="N306" s="55" t="str">
        <f t="shared" si="74"/>
        <v>1+1048.59050478382j</v>
      </c>
      <c r="O306" s="55" t="str">
        <f t="shared" si="84"/>
        <v>0.00100143301143549-0.002001733333854j</v>
      </c>
      <c r="P306" s="55">
        <f t="shared" si="85"/>
        <v>-63.421981869890722</v>
      </c>
      <c r="Q306" s="55"/>
      <c r="R306" s="55"/>
      <c r="S306" s="55"/>
      <c r="T306" s="55" t="str">
        <f t="shared" si="75"/>
        <v>7-0.0280509883179459j</v>
      </c>
      <c r="U306" s="55">
        <f t="shared" si="76"/>
        <v>16.90203054014637</v>
      </c>
      <c r="V306" s="55">
        <f t="shared" si="77"/>
        <v>-0.22959923412491531</v>
      </c>
      <c r="W306" s="55"/>
      <c r="X306" s="55" t="str">
        <f t="shared" si="78"/>
        <v>84999.9998470264-3.60593354756239j</v>
      </c>
      <c r="Y306" s="55" t="str">
        <f t="shared" si="79"/>
        <v>0.190476190529049+6.54137606134518E-06j</v>
      </c>
      <c r="Z306" s="55">
        <f t="shared" si="86"/>
        <v>-14.403186060586721</v>
      </c>
      <c r="AA306" s="55">
        <f t="shared" si="87"/>
        <v>1.9676645114261007E-3</v>
      </c>
      <c r="AB306" s="55"/>
      <c r="AC306" s="55"/>
      <c r="AD306" s="55"/>
      <c r="AE306" s="55" t="str">
        <f t="shared" si="88"/>
        <v>-0.0195377594247703-0.0000930537485933409j</v>
      </c>
      <c r="AF306" s="55">
        <f t="shared" si="89"/>
        <v>-34.182406332455997</v>
      </c>
      <c r="AG306" s="55">
        <f t="shared" si="90"/>
        <v>-179.72711575400592</v>
      </c>
      <c r="AH306" s="55">
        <f t="shared" si="80"/>
        <v>0.27288424599408401</v>
      </c>
      <c r="AI306" s="55">
        <f t="shared" si="91"/>
        <v>34.182406332455997</v>
      </c>
      <c r="AJ306" s="55"/>
      <c r="AK306" s="55"/>
      <c r="AL306" s="39"/>
      <c r="AM306" s="55"/>
    </row>
    <row r="307" spans="2:58" s="29" customFormat="1" hidden="1" x14ac:dyDescent="0.3">
      <c r="B307" s="38">
        <v>196</v>
      </c>
      <c r="C307" s="55">
        <f t="shared" si="69"/>
        <v>831763.77110267093</v>
      </c>
      <c r="D307" s="55" t="str">
        <f t="shared" si="81"/>
        <v>5226125.90563659j</v>
      </c>
      <c r="E307" s="55">
        <f t="shared" si="70"/>
        <v>-1.3235388760252915</v>
      </c>
      <c r="F307" s="55" t="str">
        <f t="shared" si="71"/>
        <v>2.39438977178536j</v>
      </c>
      <c r="G307" s="55" t="str">
        <f t="shared" si="72"/>
        <v>-2.94714777966405-5.33163069660576j</v>
      </c>
      <c r="H307" s="55">
        <f t="shared" si="82"/>
        <v>15.695139606992683</v>
      </c>
      <c r="I307" s="55">
        <f t="shared" si="83"/>
        <v>-118.93235509691797</v>
      </c>
      <c r="J307" s="55"/>
      <c r="K307" s="55"/>
      <c r="L307" s="55"/>
      <c r="M307" s="55" t="str">
        <f t="shared" si="73"/>
        <v>2.1+1.09748644018368j</v>
      </c>
      <c r="N307" s="55" t="str">
        <f t="shared" si="74"/>
        <v>1+1098.00905277425j</v>
      </c>
      <c r="O307" s="55" t="str">
        <f t="shared" si="84"/>
        <v>0.00100126504244379-0.00191164064599849j</v>
      </c>
      <c r="P307" s="55">
        <f t="shared" si="85"/>
        <v>-62.355683550538089</v>
      </c>
      <c r="Q307" s="55"/>
      <c r="R307" s="55"/>
      <c r="S307" s="55"/>
      <c r="T307" s="55" t="str">
        <f t="shared" si="75"/>
        <v>7-0.0267884858742122j</v>
      </c>
      <c r="U307" s="55">
        <f t="shared" si="76"/>
        <v>16.902024403839452</v>
      </c>
      <c r="V307" s="55">
        <f t="shared" si="77"/>
        <v>-0.219265669615198</v>
      </c>
      <c r="W307" s="55"/>
      <c r="X307" s="55" t="str">
        <f t="shared" si="78"/>
        <v>84999.9998322678-3.77587595937142j</v>
      </c>
      <c r="Y307" s="55" t="str">
        <f t="shared" si="79"/>
        <v>0.190476190534147+6.84966161732804E-06j</v>
      </c>
      <c r="Z307" s="55">
        <f t="shared" si="86"/>
        <v>-14.403186059860083</v>
      </c>
      <c r="AA307" s="55">
        <f t="shared" si="87"/>
        <v>2.0603976827545923E-3</v>
      </c>
      <c r="AB307" s="55"/>
      <c r="AC307" s="55"/>
      <c r="AD307" s="55"/>
      <c r="AE307" s="55" t="str">
        <f t="shared" si="88"/>
        <v>-0.0175225593765691+0.00046044919780759j</v>
      </c>
      <c r="AF307" s="55">
        <f t="shared" si="89"/>
        <v>-35.125051393203591</v>
      </c>
      <c r="AG307" s="55">
        <f t="shared" si="90"/>
        <v>178.4947560806115</v>
      </c>
      <c r="AH307" s="55">
        <f t="shared" si="80"/>
        <v>-1.5052439193885028</v>
      </c>
      <c r="AI307" s="55">
        <f t="shared" si="91"/>
        <v>35.125051393203591</v>
      </c>
      <c r="AJ307" s="55"/>
      <c r="AK307" s="55"/>
      <c r="AL307" s="39"/>
      <c r="AM307" s="55"/>
    </row>
    <row r="308" spans="2:58" s="29" customFormat="1" hidden="1" x14ac:dyDescent="0.3">
      <c r="B308" s="38">
        <v>197</v>
      </c>
      <c r="C308" s="55">
        <f t="shared" si="69"/>
        <v>870963.58995608194</v>
      </c>
      <c r="D308" s="55" t="str">
        <f t="shared" si="81"/>
        <v>5472425.63150044j</v>
      </c>
      <c r="E308" s="55">
        <f t="shared" si="70"/>
        <v>-1.5477097154527777</v>
      </c>
      <c r="F308" s="55" t="str">
        <f t="shared" si="71"/>
        <v>2.50723388519753j</v>
      </c>
      <c r="G308" s="55" t="str">
        <f t="shared" si="72"/>
        <v>-2.97123587231397-4.81329488701999j</v>
      </c>
      <c r="H308" s="55">
        <f t="shared" si="82"/>
        <v>15.050963705638797</v>
      </c>
      <c r="I308" s="55">
        <f t="shared" si="83"/>
        <v>-121.68693818964805</v>
      </c>
      <c r="J308" s="55"/>
      <c r="K308" s="55"/>
      <c r="L308" s="55"/>
      <c r="M308" s="55" t="str">
        <f t="shared" si="73"/>
        <v>2.1+1.14920938261509j</v>
      </c>
      <c r="N308" s="55" t="str">
        <f t="shared" si="74"/>
        <v>1+1149.75662517824j</v>
      </c>
      <c r="O308" s="55" t="str">
        <f t="shared" si="84"/>
        <v>0.00100111185287926-0.00182560277730231j</v>
      </c>
      <c r="P308" s="55">
        <f t="shared" si="85"/>
        <v>-61.260811639968331</v>
      </c>
      <c r="Q308" s="55"/>
      <c r="R308" s="55"/>
      <c r="S308" s="55"/>
      <c r="T308" s="55" t="str">
        <f t="shared" si="75"/>
        <v>7-0.0255828054006126j</v>
      </c>
      <c r="U308" s="55">
        <f t="shared" si="76"/>
        <v>16.902018807453469</v>
      </c>
      <c r="V308" s="55">
        <f t="shared" si="77"/>
        <v>-0.20939717879583786</v>
      </c>
      <c r="W308" s="55"/>
      <c r="X308" s="55" t="str">
        <f t="shared" si="78"/>
        <v>84999.9998160853-3.95382751020416j</v>
      </c>
      <c r="Y308" s="55" t="str">
        <f t="shared" si="79"/>
        <v>0.19047619053974+7.17247622394323E-06j</v>
      </c>
      <c r="Z308" s="55">
        <f t="shared" si="86"/>
        <v>-14.403186059063202</v>
      </c>
      <c r="AA308" s="55">
        <f t="shared" si="87"/>
        <v>2.1575012337823008E-3</v>
      </c>
      <c r="AB308" s="55"/>
      <c r="AC308" s="55"/>
      <c r="AD308" s="55"/>
      <c r="AE308" s="55" t="str">
        <f t="shared" si="88"/>
        <v>-0.0156793532417382+0.000864256571949043j</v>
      </c>
      <c r="AF308" s="55">
        <f t="shared" si="89"/>
        <v>-36.080261993226735</v>
      </c>
      <c r="AG308" s="55">
        <f t="shared" si="90"/>
        <v>176.84501049282156</v>
      </c>
      <c r="AH308" s="55">
        <f t="shared" si="80"/>
        <v>-3.1549895071784482</v>
      </c>
      <c r="AI308" s="55">
        <f t="shared" si="91"/>
        <v>36.080261993226735</v>
      </c>
      <c r="AJ308" s="55"/>
      <c r="AK308" s="55"/>
      <c r="AL308" s="39"/>
      <c r="AM308" s="55"/>
    </row>
    <row r="309" spans="2:58" s="29" customFormat="1" hidden="1" x14ac:dyDescent="0.3">
      <c r="B309" s="38">
        <v>198</v>
      </c>
      <c r="C309" s="55">
        <f t="shared" si="69"/>
        <v>912010.8393559109</v>
      </c>
      <c r="D309" s="55" t="str">
        <f t="shared" si="81"/>
        <v>5730333.10582958j</v>
      </c>
      <c r="E309" s="55">
        <f t="shared" si="70"/>
        <v>-1.793508153096127</v>
      </c>
      <c r="F309" s="55" t="str">
        <f t="shared" si="71"/>
        <v>2.62539617783091j</v>
      </c>
      <c r="G309" s="55" t="str">
        <f t="shared" si="72"/>
        <v>-2.95683935581296-4.32831862504239j</v>
      </c>
      <c r="H309" s="55">
        <f t="shared" si="82"/>
        <v>14.389731244229749</v>
      </c>
      <c r="I309" s="55">
        <f t="shared" si="83"/>
        <v>-124.33847124801875</v>
      </c>
      <c r="J309" s="55"/>
      <c r="K309" s="55"/>
      <c r="L309" s="55"/>
      <c r="M309" s="55" t="str">
        <f t="shared" si="73"/>
        <v>2.1+1.20336995222421j</v>
      </c>
      <c r="N309" s="55" t="str">
        <f t="shared" si="74"/>
        <v>1+1203.94298553479j</v>
      </c>
      <c r="O309" s="55" t="str">
        <f t="shared" si="84"/>
        <v>0.00100097214231643-0.00174343723338802j</v>
      </c>
      <c r="P309" s="55">
        <f t="shared" si="85"/>
        <v>-60.138264298581952</v>
      </c>
      <c r="Q309" s="55"/>
      <c r="R309" s="55"/>
      <c r="S309" s="55"/>
      <c r="T309" s="55" t="str">
        <f t="shared" si="75"/>
        <v>7-0.0244313894872141j</v>
      </c>
      <c r="U309" s="55">
        <f t="shared" si="76"/>
        <v>16.902013703482503</v>
      </c>
      <c r="V309" s="55">
        <f t="shared" si="77"/>
        <v>-0.19997283162215423</v>
      </c>
      <c r="W309" s="55"/>
      <c r="X309" s="55" t="str">
        <f t="shared" si="78"/>
        <v>84999.9997983415-4.14016565913952j</v>
      </c>
      <c r="Y309" s="55" t="str">
        <f t="shared" si="79"/>
        <v>0.190476190545871+7.51050461425042E-06j</v>
      </c>
      <c r="Z309" s="55">
        <f t="shared" si="86"/>
        <v>-14.403186058189505</v>
      </c>
      <c r="AA309" s="55">
        <f t="shared" si="87"/>
        <v>2.2591811341556465E-3</v>
      </c>
      <c r="AB309" s="55"/>
      <c r="AC309" s="55"/>
      <c r="AD309" s="55"/>
      <c r="AE309" s="55" t="str">
        <f t="shared" si="88"/>
        <v>-0.0140040383156778+0.00114505450878611j</v>
      </c>
      <c r="AF309" s="55">
        <f t="shared" si="89"/>
        <v>-37.045995274167986</v>
      </c>
      <c r="AG309" s="55">
        <f t="shared" si="90"/>
        <v>175.32555080291129</v>
      </c>
      <c r="AH309" s="55">
        <f t="shared" si="80"/>
        <v>-4.6744491970887143</v>
      </c>
      <c r="AI309" s="55">
        <f t="shared" si="91"/>
        <v>37.045995274167986</v>
      </c>
      <c r="AJ309" s="55"/>
      <c r="AK309" s="55"/>
      <c r="AL309" s="39"/>
      <c r="AM309" s="55"/>
    </row>
    <row r="310" spans="2:58" s="29" customFormat="1" hidden="1" x14ac:dyDescent="0.3">
      <c r="B310" s="38">
        <v>199</v>
      </c>
      <c r="C310" s="55">
        <f t="shared" si="69"/>
        <v>954992.58602143696</v>
      </c>
      <c r="D310" s="55" t="str">
        <f t="shared" si="81"/>
        <v>6000395.38495533j</v>
      </c>
      <c r="E310" s="55">
        <f t="shared" si="70"/>
        <v>-2.0630207806181184</v>
      </c>
      <c r="F310" s="55" t="str">
        <f t="shared" si="71"/>
        <v>2.74912728775046j</v>
      </c>
      <c r="G310" s="55" t="str">
        <f t="shared" si="72"/>
        <v>-2.91047833418214-3.87842695724533j</v>
      </c>
      <c r="H310" s="55">
        <f t="shared" si="82"/>
        <v>13.713095177253047</v>
      </c>
      <c r="I310" s="55">
        <f t="shared" si="83"/>
        <v>-126.88557139315927</v>
      </c>
      <c r="J310" s="55"/>
      <c r="K310" s="55"/>
      <c r="L310" s="55"/>
      <c r="M310" s="55" t="str">
        <f t="shared" si="73"/>
        <v>2.1+1.26008303084062j</v>
      </c>
      <c r="N310" s="55" t="str">
        <f t="shared" si="74"/>
        <v>1+1260.68307037911j</v>
      </c>
      <c r="O310" s="55" t="str">
        <f t="shared" si="84"/>
        <v>0.00100084472475254-0.00166496973314954j</v>
      </c>
      <c r="P310" s="55">
        <f t="shared" si="85"/>
        <v>-58.989129576832291</v>
      </c>
      <c r="Q310" s="55"/>
      <c r="R310" s="55"/>
      <c r="S310" s="55"/>
      <c r="T310" s="55" t="str">
        <f t="shared" si="75"/>
        <v>7-0.0233317958264916j</v>
      </c>
      <c r="U310" s="55">
        <f t="shared" si="76"/>
        <v>16.902009048600426</v>
      </c>
      <c r="V310" s="55">
        <f t="shared" si="77"/>
        <v>-0.19097263983479146</v>
      </c>
      <c r="W310" s="55"/>
      <c r="X310" s="55" t="str">
        <f t="shared" si="78"/>
        <v>84999.9997788858-4.33528565435266j</v>
      </c>
      <c r="Y310" s="55" t="str">
        <f t="shared" si="79"/>
        <v>0.190476190552593+7.86446379178421E-06j</v>
      </c>
      <c r="Z310" s="55">
        <f t="shared" si="86"/>
        <v>-14.403186057231544</v>
      </c>
      <c r="AA310" s="55">
        <f t="shared" si="87"/>
        <v>2.3656530605709438E-3</v>
      </c>
      <c r="AB310" s="55"/>
      <c r="AC310" s="55"/>
      <c r="AD310" s="55"/>
      <c r="AE310" s="55" t="str">
        <f t="shared" si="88"/>
        <v>-0.012489637128355+0.00132666803815539j</v>
      </c>
      <c r="AF310" s="55">
        <f t="shared" si="89"/>
        <v>-38.020276486590674</v>
      </c>
      <c r="AG310" s="55">
        <f t="shared" si="90"/>
        <v>173.93669204323422</v>
      </c>
      <c r="AH310" s="55">
        <f t="shared" si="80"/>
        <v>-6.0633079567657759</v>
      </c>
      <c r="AI310" s="55">
        <f t="shared" si="91"/>
        <v>38.020276486590674</v>
      </c>
      <c r="AJ310" s="55"/>
      <c r="AK310" s="55"/>
      <c r="AL310" s="39"/>
      <c r="AM310" s="55"/>
    </row>
    <row r="311" spans="2:58" s="29" customFormat="1" hidden="1" x14ac:dyDescent="0.3">
      <c r="B311" s="38">
        <v>200</v>
      </c>
      <c r="C311" s="55">
        <f t="shared" si="69"/>
        <v>1000000</v>
      </c>
      <c r="D311" s="55" t="str">
        <f t="shared" si="81"/>
        <v>6283185.30717959j</v>
      </c>
      <c r="E311" s="55">
        <f t="shared" si="70"/>
        <v>-2.3585355002812451</v>
      </c>
      <c r="F311" s="55" t="str">
        <f t="shared" si="71"/>
        <v>2.87868966522924j</v>
      </c>
      <c r="G311" s="55" t="str">
        <f t="shared" si="72"/>
        <v>-2.83828300074852-3.46424123795308j</v>
      </c>
      <c r="H311" s="55">
        <f t="shared" si="82"/>
        <v>13.022620281600378</v>
      </c>
      <c r="I311" s="55">
        <f t="shared" si="83"/>
        <v>-129.32806107996046</v>
      </c>
      <c r="J311" s="55"/>
      <c r="K311" s="55"/>
      <c r="L311" s="55"/>
      <c r="M311" s="55" t="str">
        <f t="shared" si="73"/>
        <v>2.1+1.31946891450771j</v>
      </c>
      <c r="N311" s="55" t="str">
        <f t="shared" si="74"/>
        <v>1+1320.09723303843j</v>
      </c>
      <c r="O311" s="55" t="str">
        <f t="shared" si="84"/>
        <v>0.00100072851853966-0.00159003383913642j</v>
      </c>
      <c r="P311" s="55">
        <f t="shared" si="85"/>
        <v>-57.814689676492463</v>
      </c>
      <c r="Q311" s="55"/>
      <c r="R311" s="55"/>
      <c r="S311" s="55"/>
      <c r="T311" s="55" t="str">
        <f t="shared" si="75"/>
        <v>7-0.0222816920328653j</v>
      </c>
      <c r="U311" s="55">
        <f t="shared" si="76"/>
        <v>16.90200480329317</v>
      </c>
      <c r="V311" s="55">
        <f t="shared" si="77"/>
        <v>-0.18237751460101689</v>
      </c>
      <c r="W311" s="55"/>
      <c r="X311" s="55" t="str">
        <f t="shared" si="78"/>
        <v>84999.9997575532-4.53960137148888j</v>
      </c>
      <c r="Y311" s="55" t="str">
        <f t="shared" si="79"/>
        <v>0.190476190559965+8.23510455141494E-06j</v>
      </c>
      <c r="Z311" s="55">
        <f t="shared" si="86"/>
        <v>-14.403186056181088</v>
      </c>
      <c r="AA311" s="55">
        <f t="shared" si="87"/>
        <v>2.4771428542536013E-3</v>
      </c>
      <c r="AB311" s="55"/>
      <c r="AC311" s="55"/>
      <c r="AD311" s="55"/>
      <c r="AE311" s="55" t="str">
        <f t="shared" si="88"/>
        <v>-0.0111271036812272+0.00142988622437519j</v>
      </c>
      <c r="AF311" s="55">
        <f t="shared" si="89"/>
        <v>-39.001225867824679</v>
      </c>
      <c r="AG311" s="55">
        <f t="shared" si="90"/>
        <v>172.67734887180029</v>
      </c>
      <c r="AH311" s="55">
        <f t="shared" si="80"/>
        <v>-7.3226511281997073</v>
      </c>
      <c r="AI311" s="55">
        <f t="shared" si="91"/>
        <v>39.001225867824679</v>
      </c>
      <c r="AJ311" s="55"/>
      <c r="AK311" s="55"/>
      <c r="AL311" s="39"/>
      <c r="AM311" s="55"/>
    </row>
    <row r="312" spans="2:58" s="29" customFormat="1" hidden="1" x14ac:dyDescent="0.3">
      <c r="B312" s="38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39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</row>
    <row r="313" spans="2:58" s="29" customFormat="1" hidden="1" x14ac:dyDescent="0.3">
      <c r="B313" s="38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39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</row>
    <row r="314" spans="2:58" s="29" customFormat="1" hidden="1" x14ac:dyDescent="0.3">
      <c r="B314" s="38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39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</row>
    <row r="315" spans="2:58" s="29" customFormat="1" hidden="1" x14ac:dyDescent="0.3">
      <c r="B315" s="49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1"/>
      <c r="AM315" s="38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39"/>
    </row>
    <row r="316" spans="2:58" s="29" customFormat="1" hidden="1" x14ac:dyDescent="0.3"/>
    <row r="317" spans="2:58" s="29" customFormat="1" hidden="1" x14ac:dyDescent="0.3"/>
    <row r="318" spans="2:58" s="29" customFormat="1" x14ac:dyDescent="0.3"/>
  </sheetData>
  <sheetProtection algorithmName="SHA-512" hashValue="+p9ovsACBahlTkV+4AZ2rKT2s+Zn4GHS5FUHu+95G6Krrh6FGMDRfzwZfOTrvfhXlLcTOc48+HgziboRlmS6Tg==" saltValue="b/Jkawryae7IfTc5BaOhCg==" spinCount="100000" sheet="1" objects="1" scenarios="1"/>
  <protectedRanges>
    <protectedRange sqref="A5:XFD24" name="Range1"/>
  </protectedRanges>
  <mergeCells count="17">
    <mergeCell ref="C5:D5"/>
    <mergeCell ref="F5:G5"/>
    <mergeCell ref="I5:J5"/>
    <mergeCell ref="B59:AL60"/>
    <mergeCell ref="A1:E2"/>
    <mergeCell ref="I4:J4"/>
    <mergeCell ref="F10:F11"/>
    <mergeCell ref="G10:G11"/>
    <mergeCell ref="E19:H20"/>
    <mergeCell ref="N106:N107"/>
    <mergeCell ref="K5:L24"/>
    <mergeCell ref="M5:T5"/>
    <mergeCell ref="E106:F107"/>
    <mergeCell ref="AH106:AI107"/>
    <mergeCell ref="U106:U107"/>
    <mergeCell ref="AG106:AG107"/>
    <mergeCell ref="Y106:Y10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0E867-BBC3-4A33-90C0-FDC4880B4082}">
  <dimension ref="A1:BF319"/>
  <sheetViews>
    <sheetView showGridLines="0" topLeftCell="C2" zoomScale="80" zoomScaleNormal="80" workbookViewId="0">
      <selection activeCell="D9" sqref="D9"/>
    </sheetView>
  </sheetViews>
  <sheetFormatPr defaultColWidth="8.77734375" defaultRowHeight="13.8" x14ac:dyDescent="0.3"/>
  <cols>
    <col min="1" max="1" width="9" style="2" customWidth="1"/>
    <col min="2" max="2" width="27.21875" style="2" bestFit="1" customWidth="1"/>
    <col min="3" max="3" width="30.5546875" style="2" customWidth="1"/>
    <col min="4" max="4" width="30.21875" style="2" customWidth="1"/>
    <col min="5" max="5" width="41.77734375" style="2" customWidth="1"/>
    <col min="6" max="6" width="43.77734375" style="2" customWidth="1"/>
    <col min="7" max="7" width="20.21875" style="2" customWidth="1"/>
    <col min="8" max="8" width="33.77734375" style="2" customWidth="1"/>
    <col min="9" max="9" width="37.77734375" style="2" customWidth="1"/>
    <col min="10" max="10" width="31.21875" style="2" customWidth="1"/>
    <col min="11" max="11" width="12.77734375" style="2" customWidth="1"/>
    <col min="12" max="12" width="21.77734375" style="2" customWidth="1"/>
    <col min="13" max="13" width="27.21875" style="2" customWidth="1"/>
    <col min="14" max="14" width="23.77734375" style="2" customWidth="1"/>
    <col min="15" max="15" width="26.5546875" style="2" customWidth="1"/>
    <col min="16" max="16" width="8.77734375" style="2"/>
    <col min="17" max="17" width="23.5546875" style="2" customWidth="1"/>
    <col min="18" max="18" width="26.21875" style="2" customWidth="1"/>
    <col min="19" max="19" width="11.5546875" style="2" customWidth="1"/>
    <col min="20" max="20" width="20.44140625" style="2" customWidth="1"/>
    <col min="21" max="21" width="33.77734375" style="2" customWidth="1"/>
    <col min="22" max="22" width="32.5546875" style="2" customWidth="1"/>
    <col min="23" max="23" width="8.77734375" style="2"/>
    <col min="24" max="24" width="17.77734375" style="2" customWidth="1"/>
    <col min="25" max="25" width="38.77734375" style="2" customWidth="1"/>
    <col min="26" max="26" width="26.77734375" style="2" customWidth="1"/>
    <col min="27" max="27" width="21.5546875" style="2" customWidth="1"/>
    <col min="28" max="28" width="18.77734375" style="2" customWidth="1"/>
    <col min="29" max="29" width="54.77734375" style="2" customWidth="1"/>
    <col min="30" max="30" width="42.44140625" style="2" customWidth="1"/>
    <col min="31" max="31" width="24.77734375" style="2" customWidth="1"/>
    <col min="32" max="32" width="42.77734375" style="2" customWidth="1"/>
    <col min="33" max="33" width="21.21875" style="2" customWidth="1"/>
    <col min="34" max="34" width="14.77734375" style="2" customWidth="1"/>
    <col min="35" max="35" width="15.5546875" style="2" customWidth="1"/>
    <col min="36" max="36" width="10.21875" style="2" customWidth="1"/>
    <col min="37" max="37" width="8.77734375" style="2"/>
    <col min="38" max="38" width="16.21875" style="2" customWidth="1"/>
    <col min="39" max="39" width="16.77734375" style="2" customWidth="1"/>
    <col min="40" max="40" width="12.21875" style="2" customWidth="1"/>
    <col min="41" max="41" width="13.21875" style="2" customWidth="1"/>
    <col min="42" max="42" width="14.21875" style="2" customWidth="1"/>
    <col min="43" max="43" width="18.77734375" style="2" customWidth="1"/>
    <col min="44" max="44" width="26.21875" style="2" customWidth="1"/>
    <col min="45" max="45" width="16.5546875" style="2" customWidth="1"/>
    <col min="46" max="46" width="11.21875" style="2" customWidth="1"/>
    <col min="47" max="47" width="13.44140625" style="2" customWidth="1"/>
    <col min="48" max="48" width="13.77734375" style="2" customWidth="1"/>
    <col min="49" max="49" width="14.21875" style="2" customWidth="1"/>
    <col min="50" max="50" width="8.77734375" style="2"/>
    <col min="51" max="51" width="24.44140625" style="2" customWidth="1"/>
    <col min="52" max="54" width="8.77734375" style="2"/>
    <col min="55" max="55" width="21.77734375" style="2" customWidth="1"/>
    <col min="56" max="16384" width="8.77734375" style="2"/>
  </cols>
  <sheetData>
    <row r="1" spans="1:21" ht="20.55" customHeight="1" x14ac:dyDescent="0.3">
      <c r="A1" s="72" t="s">
        <v>125</v>
      </c>
      <c r="B1" s="72"/>
      <c r="C1" s="72"/>
      <c r="D1" s="72"/>
      <c r="E1" s="72"/>
      <c r="F1" s="13" t="s">
        <v>62</v>
      </c>
    </row>
    <row r="2" spans="1:21" ht="13.95" customHeight="1" x14ac:dyDescent="0.3">
      <c r="A2" s="72"/>
      <c r="B2" s="72"/>
      <c r="C2" s="72"/>
      <c r="D2" s="72"/>
      <c r="E2" s="72"/>
    </row>
    <row r="3" spans="1:21" x14ac:dyDescent="0.3">
      <c r="A3" s="1"/>
      <c r="B3" s="1"/>
      <c r="E3" s="3"/>
    </row>
    <row r="4" spans="1:21" ht="14.4" x14ac:dyDescent="0.3">
      <c r="A4" s="1"/>
      <c r="B4" s="1"/>
      <c r="E4" s="3"/>
      <c r="I4" s="73" t="s">
        <v>107</v>
      </c>
      <c r="J4" s="73"/>
    </row>
    <row r="5" spans="1:21" ht="31.2" customHeight="1" x14ac:dyDescent="0.3">
      <c r="A5" s="1"/>
      <c r="B5" s="1"/>
      <c r="C5" s="64" t="s">
        <v>59</v>
      </c>
      <c r="D5" s="65"/>
      <c r="E5" s="3"/>
      <c r="F5" s="84" t="s">
        <v>61</v>
      </c>
      <c r="G5" s="84"/>
      <c r="I5" s="59" t="s">
        <v>63</v>
      </c>
      <c r="J5" s="61"/>
      <c r="K5" s="57"/>
      <c r="L5" s="58"/>
      <c r="M5" s="59" t="s">
        <v>77</v>
      </c>
      <c r="N5" s="60"/>
      <c r="O5" s="60"/>
      <c r="P5" s="60"/>
      <c r="Q5" s="60"/>
      <c r="R5" s="60"/>
      <c r="S5" s="60"/>
      <c r="T5" s="61"/>
      <c r="U5" s="12"/>
    </row>
    <row r="6" spans="1:21" ht="15" customHeight="1" x14ac:dyDescent="0.3">
      <c r="A6" s="1"/>
      <c r="B6" s="1"/>
      <c r="C6" s="15" t="s">
        <v>0</v>
      </c>
      <c r="D6" s="16">
        <v>350</v>
      </c>
      <c r="E6" s="3"/>
      <c r="F6" s="15" t="s">
        <v>106</v>
      </c>
      <c r="G6" s="26">
        <f>L_req</f>
        <v>3.4641269841269846</v>
      </c>
      <c r="I6" s="15" t="s">
        <v>105</v>
      </c>
      <c r="J6" s="16">
        <v>7.6</v>
      </c>
      <c r="K6" s="57"/>
      <c r="L6" s="58"/>
      <c r="M6" s="15" t="s">
        <v>78</v>
      </c>
      <c r="N6" s="16">
        <v>100</v>
      </c>
      <c r="O6" s="7"/>
      <c r="P6" s="7"/>
      <c r="Q6" s="7"/>
      <c r="R6" s="7"/>
      <c r="S6" s="7"/>
      <c r="T6" s="8"/>
      <c r="U6" s="19"/>
    </row>
    <row r="7" spans="1:21" x14ac:dyDescent="0.3">
      <c r="A7" s="1"/>
      <c r="B7" s="1"/>
      <c r="C7" s="15" t="s">
        <v>1</v>
      </c>
      <c r="D7" s="16">
        <v>13.5</v>
      </c>
      <c r="E7" s="3"/>
      <c r="F7" s="15" t="s">
        <v>92</v>
      </c>
      <c r="G7" s="26">
        <f>RSET_cal</f>
        <v>150</v>
      </c>
      <c r="I7" s="15" t="s">
        <v>64</v>
      </c>
      <c r="J7" s="16">
        <v>150</v>
      </c>
      <c r="K7" s="57"/>
      <c r="L7" s="58"/>
      <c r="M7" s="15" t="s">
        <v>79</v>
      </c>
      <c r="N7" s="16">
        <v>1000000</v>
      </c>
      <c r="O7" s="19"/>
      <c r="P7" s="19"/>
      <c r="Q7" s="19"/>
      <c r="R7" s="19"/>
      <c r="S7" s="19"/>
      <c r="T7" s="9"/>
      <c r="U7" s="19"/>
    </row>
    <row r="8" spans="1:21" x14ac:dyDescent="0.3">
      <c r="A8" s="1"/>
      <c r="B8" s="1"/>
      <c r="C8" s="15" t="s">
        <v>2</v>
      </c>
      <c r="D8" s="16">
        <v>4.2</v>
      </c>
      <c r="E8" s="3"/>
      <c r="F8" s="15" t="s">
        <v>104</v>
      </c>
      <c r="G8" s="26">
        <f>Cin_min</f>
        <v>133.92857142857144</v>
      </c>
      <c r="I8" s="15" t="s">
        <v>108</v>
      </c>
      <c r="J8" s="18">
        <v>133</v>
      </c>
      <c r="K8" s="57"/>
      <c r="L8" s="58"/>
      <c r="M8" s="4"/>
      <c r="N8" s="19"/>
      <c r="O8" s="19"/>
      <c r="P8" s="19"/>
      <c r="Q8" s="19"/>
      <c r="R8" s="19"/>
      <c r="S8" s="19"/>
      <c r="T8" s="9"/>
      <c r="U8" s="19"/>
    </row>
    <row r="9" spans="1:21" x14ac:dyDescent="0.3">
      <c r="A9" s="1"/>
      <c r="B9" s="1"/>
      <c r="C9" s="15" t="s">
        <v>19</v>
      </c>
      <c r="D9" s="16">
        <v>5</v>
      </c>
      <c r="E9" s="3"/>
      <c r="F9" s="17" t="s">
        <v>90</v>
      </c>
      <c r="G9" s="27">
        <f>RCOMP_cal</f>
        <v>22.500000000000004</v>
      </c>
      <c r="I9" s="15" t="s">
        <v>82</v>
      </c>
      <c r="J9" s="16">
        <v>22.5</v>
      </c>
      <c r="K9" s="57"/>
      <c r="L9" s="58"/>
      <c r="M9" s="4"/>
      <c r="N9" s="19"/>
      <c r="O9" s="19"/>
      <c r="P9" s="19"/>
      <c r="Q9" s="19"/>
      <c r="R9" s="19"/>
      <c r="S9" s="19"/>
      <c r="T9" s="9"/>
      <c r="U9" s="19"/>
    </row>
    <row r="10" spans="1:21" ht="100.95" customHeight="1" x14ac:dyDescent="0.3">
      <c r="A10" s="1"/>
      <c r="B10" s="1"/>
      <c r="C10" s="17" t="s">
        <v>109</v>
      </c>
      <c r="D10" s="16">
        <v>50</v>
      </c>
      <c r="E10" s="3"/>
      <c r="F10" s="17" t="s">
        <v>118</v>
      </c>
      <c r="G10" s="26">
        <f>C_min</f>
        <v>64.961201261998099</v>
      </c>
      <c r="I10" s="15" t="s">
        <v>110</v>
      </c>
      <c r="J10" s="16">
        <v>80</v>
      </c>
      <c r="K10" s="57"/>
      <c r="L10" s="58"/>
      <c r="M10" s="15" t="s">
        <v>80</v>
      </c>
      <c r="N10" s="15">
        <f>fc</f>
        <v>27.542287033381683</v>
      </c>
      <c r="O10" s="19"/>
      <c r="P10" s="19"/>
      <c r="Q10" s="19"/>
      <c r="R10" s="19"/>
      <c r="S10" s="19"/>
      <c r="T10" s="9"/>
      <c r="U10" s="19"/>
    </row>
    <row r="11" spans="1:21" ht="75.599999999999994" customHeight="1" x14ac:dyDescent="0.3">
      <c r="A11" s="1"/>
      <c r="B11" s="1"/>
      <c r="C11" s="17" t="s">
        <v>52</v>
      </c>
      <c r="D11" s="16">
        <v>5</v>
      </c>
      <c r="E11" s="3"/>
      <c r="F11" s="17" t="s">
        <v>123</v>
      </c>
      <c r="G11" s="27">
        <f>CCOMP_cal</f>
        <v>2.4888888888888885</v>
      </c>
      <c r="I11" s="15" t="s">
        <v>119</v>
      </c>
      <c r="J11" s="16">
        <v>2.2000000000000002</v>
      </c>
      <c r="K11" s="57"/>
      <c r="L11" s="58"/>
      <c r="M11" s="15" t="s">
        <v>35</v>
      </c>
      <c r="N11" s="15">
        <f>PM</f>
        <v>84.498877972840006</v>
      </c>
      <c r="O11" s="19"/>
      <c r="P11" s="19"/>
      <c r="Q11" s="19"/>
      <c r="R11" s="19"/>
      <c r="S11" s="19"/>
      <c r="T11" s="9"/>
      <c r="U11" s="19"/>
    </row>
    <row r="12" spans="1:21" ht="55.95" customHeight="1" x14ac:dyDescent="0.3">
      <c r="A12" s="1"/>
      <c r="B12" s="1"/>
      <c r="C12" s="17" t="s">
        <v>54</v>
      </c>
      <c r="D12" s="16">
        <v>60</v>
      </c>
      <c r="E12" s="3"/>
      <c r="F12" s="74" t="s">
        <v>112</v>
      </c>
      <c r="G12" s="76">
        <v>20</v>
      </c>
      <c r="I12" s="17" t="s">
        <v>117</v>
      </c>
      <c r="J12" s="16">
        <v>20</v>
      </c>
      <c r="K12" s="57"/>
      <c r="L12" s="58"/>
      <c r="M12" s="4"/>
      <c r="N12" s="21"/>
      <c r="O12" s="19"/>
      <c r="P12" s="19"/>
      <c r="Q12" s="19"/>
      <c r="R12" s="19"/>
      <c r="S12" s="19"/>
      <c r="T12" s="9"/>
      <c r="U12" s="19"/>
    </row>
    <row r="13" spans="1:21" ht="75" customHeight="1" x14ac:dyDescent="0.3">
      <c r="A13" s="1"/>
      <c r="B13" s="1"/>
      <c r="C13" s="17" t="s">
        <v>76</v>
      </c>
      <c r="D13" s="16">
        <v>0.1</v>
      </c>
      <c r="E13" s="3"/>
      <c r="F13" s="75"/>
      <c r="G13" s="77"/>
      <c r="I13" s="17" t="s">
        <v>116</v>
      </c>
      <c r="J13" s="15">
        <f>Rfb_upper</f>
        <v>85</v>
      </c>
      <c r="K13" s="57"/>
      <c r="L13" s="58"/>
      <c r="M13" s="4"/>
      <c r="N13" s="19"/>
      <c r="O13" s="19"/>
      <c r="P13" s="19"/>
      <c r="Q13" s="19"/>
      <c r="R13" s="19"/>
      <c r="S13" s="19"/>
      <c r="T13" s="9"/>
      <c r="U13" s="19"/>
    </row>
    <row r="14" spans="1:21" ht="75.599999999999994" customHeight="1" x14ac:dyDescent="0.3">
      <c r="A14" s="1"/>
      <c r="B14" s="1"/>
      <c r="C14" s="17" t="s">
        <v>103</v>
      </c>
      <c r="D14" s="16">
        <v>0.04</v>
      </c>
      <c r="E14" s="3"/>
      <c r="F14" s="15" t="s">
        <v>74</v>
      </c>
      <c r="G14" s="27">
        <f>Css</f>
        <v>6.25</v>
      </c>
      <c r="I14" s="15" t="s">
        <v>88</v>
      </c>
      <c r="J14" s="15">
        <v>6.2</v>
      </c>
      <c r="K14" s="57"/>
      <c r="L14" s="58"/>
      <c r="M14" s="4"/>
      <c r="N14" s="19"/>
      <c r="O14" s="19"/>
      <c r="P14" s="19"/>
      <c r="Q14" s="19"/>
      <c r="R14" s="19"/>
      <c r="S14" s="19"/>
      <c r="T14" s="9"/>
      <c r="U14" s="19"/>
    </row>
    <row r="15" spans="1:21" ht="78" customHeight="1" x14ac:dyDescent="0.3">
      <c r="A15" s="1"/>
      <c r="B15" s="1"/>
      <c r="C15" s="15" t="s">
        <v>69</v>
      </c>
      <c r="D15" s="18">
        <v>1</v>
      </c>
      <c r="E15" s="3"/>
      <c r="F15" s="15" t="s">
        <v>75</v>
      </c>
      <c r="G15" s="27">
        <f>Cdelay</f>
        <v>2.0833333333333335</v>
      </c>
      <c r="I15" s="15" t="s">
        <v>89</v>
      </c>
      <c r="J15" s="15">
        <v>2</v>
      </c>
      <c r="K15" s="57"/>
      <c r="L15" s="58"/>
      <c r="M15" s="4"/>
      <c r="N15" s="19"/>
      <c r="O15" s="19"/>
      <c r="P15" s="19"/>
      <c r="Q15" s="19"/>
      <c r="R15" s="19"/>
      <c r="S15" s="19"/>
      <c r="T15" s="9"/>
      <c r="U15" s="19"/>
    </row>
    <row r="16" spans="1:21" ht="38.549999999999997" customHeight="1" x14ac:dyDescent="0.3">
      <c r="A16" s="1"/>
      <c r="B16" s="1"/>
      <c r="C16" s="15" t="s">
        <v>70</v>
      </c>
      <c r="D16" s="18">
        <v>0.5</v>
      </c>
      <c r="E16" s="3"/>
      <c r="F16" s="74" t="s">
        <v>121</v>
      </c>
      <c r="G16" s="86">
        <f>CCOMP_P_Cal</f>
        <v>20.210151503732742</v>
      </c>
      <c r="I16" s="15" t="s">
        <v>114</v>
      </c>
      <c r="J16" s="16">
        <v>1</v>
      </c>
      <c r="K16" s="57"/>
      <c r="L16" s="58"/>
      <c r="M16" s="5"/>
      <c r="N16" s="10"/>
      <c r="O16" s="10"/>
      <c r="P16" s="10"/>
      <c r="Q16" s="10"/>
      <c r="R16" s="10"/>
      <c r="S16" s="10"/>
      <c r="T16" s="11"/>
      <c r="U16" s="19"/>
    </row>
    <row r="17" spans="1:21" ht="36" customHeight="1" x14ac:dyDescent="0.3">
      <c r="A17" s="1"/>
      <c r="B17" s="1"/>
      <c r="E17" s="3"/>
      <c r="F17" s="75"/>
      <c r="G17" s="87"/>
      <c r="I17" s="17" t="s">
        <v>120</v>
      </c>
      <c r="J17" s="16">
        <v>9.9999999999999995E-7</v>
      </c>
      <c r="K17" s="57"/>
      <c r="L17" s="85"/>
      <c r="M17" s="22"/>
      <c r="N17" s="22"/>
      <c r="O17" s="22"/>
      <c r="P17" s="22"/>
      <c r="Q17" s="22"/>
      <c r="R17" s="22"/>
      <c r="S17" s="22"/>
      <c r="T17" s="22"/>
      <c r="U17" s="19"/>
    </row>
    <row r="18" spans="1:21" ht="42.6" customHeight="1" x14ac:dyDescent="0.3">
      <c r="A18" s="1"/>
      <c r="B18" s="1"/>
      <c r="E18" s="3"/>
      <c r="I18" s="17" t="s">
        <v>122</v>
      </c>
      <c r="J18" s="16">
        <v>9.9999999999999995E-7</v>
      </c>
      <c r="K18" s="57"/>
      <c r="L18" s="85"/>
      <c r="M18" s="22"/>
      <c r="N18" s="22"/>
      <c r="O18" s="22"/>
      <c r="P18" s="22"/>
      <c r="Q18" s="22"/>
      <c r="R18" s="22"/>
      <c r="S18" s="22"/>
      <c r="T18" s="22"/>
      <c r="U18" s="19"/>
    </row>
    <row r="19" spans="1:21" ht="13.2" customHeight="1" x14ac:dyDescent="0.3">
      <c r="A19" s="1"/>
      <c r="B19" s="1"/>
      <c r="E19" s="3"/>
      <c r="K19" s="57"/>
      <c r="L19" s="85"/>
      <c r="M19" s="22"/>
      <c r="N19" s="22"/>
      <c r="O19" s="22"/>
      <c r="P19" s="22"/>
      <c r="Q19" s="22"/>
      <c r="R19" s="22"/>
      <c r="S19" s="22"/>
      <c r="T19" s="22"/>
      <c r="U19" s="19"/>
    </row>
    <row r="20" spans="1:21" ht="13.2" customHeight="1" x14ac:dyDescent="0.3">
      <c r="A20" s="1"/>
      <c r="B20" s="1"/>
      <c r="E20" s="3"/>
      <c r="F20" s="6"/>
      <c r="G20" s="14"/>
      <c r="K20" s="57"/>
      <c r="L20" s="85"/>
      <c r="M20" s="22"/>
      <c r="N20" s="22"/>
      <c r="O20" s="22"/>
      <c r="P20" s="22"/>
      <c r="Q20" s="22"/>
      <c r="R20" s="22"/>
      <c r="S20" s="22"/>
      <c r="T20" s="22"/>
      <c r="U20" s="19"/>
    </row>
    <row r="21" spans="1:21" ht="13.2" customHeight="1" x14ac:dyDescent="0.3">
      <c r="A21" s="1"/>
      <c r="B21" s="1"/>
      <c r="E21" s="78" t="s">
        <v>113</v>
      </c>
      <c r="F21" s="79"/>
      <c r="G21" s="79"/>
      <c r="H21" s="80"/>
      <c r="K21" s="57"/>
      <c r="L21" s="85"/>
      <c r="M21" s="22"/>
      <c r="N21" s="22"/>
      <c r="O21" s="22"/>
      <c r="P21" s="22"/>
      <c r="Q21" s="22"/>
      <c r="R21" s="22"/>
      <c r="S21" s="22"/>
      <c r="T21" s="22"/>
      <c r="U21" s="19"/>
    </row>
    <row r="22" spans="1:21" ht="13.2" customHeight="1" x14ac:dyDescent="0.3">
      <c r="A22" s="1"/>
      <c r="B22" s="1"/>
      <c r="E22" s="81"/>
      <c r="F22" s="82"/>
      <c r="G22" s="82"/>
      <c r="H22" s="83"/>
      <c r="K22" s="57"/>
      <c r="L22" s="85"/>
      <c r="M22" s="22"/>
      <c r="N22" s="22"/>
      <c r="O22" s="22"/>
      <c r="P22" s="22"/>
      <c r="Q22" s="22"/>
      <c r="R22" s="22"/>
      <c r="S22" s="22"/>
      <c r="T22" s="22"/>
      <c r="U22" s="19"/>
    </row>
    <row r="23" spans="1:21" ht="13.2" customHeight="1" x14ac:dyDescent="0.3">
      <c r="A23" s="1"/>
      <c r="B23" s="1"/>
      <c r="E23" s="23"/>
      <c r="F23" s="7"/>
      <c r="G23" s="7"/>
      <c r="H23" s="8"/>
      <c r="K23" s="57"/>
      <c r="L23" s="85"/>
      <c r="M23" s="22"/>
      <c r="N23" s="22"/>
      <c r="O23" s="22"/>
      <c r="P23" s="22"/>
      <c r="Q23" s="22"/>
      <c r="R23" s="22"/>
      <c r="S23" s="22"/>
      <c r="T23" s="22"/>
      <c r="U23" s="19"/>
    </row>
    <row r="24" spans="1:21" ht="18.600000000000001" customHeight="1" x14ac:dyDescent="0.3">
      <c r="A24" s="1"/>
      <c r="B24" s="1"/>
      <c r="E24" s="24"/>
      <c r="F24" s="22"/>
      <c r="G24" s="22"/>
      <c r="H24" s="9"/>
      <c r="K24" s="57"/>
      <c r="L24" s="85"/>
      <c r="M24" s="21"/>
      <c r="N24" s="21"/>
      <c r="O24" s="21"/>
      <c r="P24" s="21"/>
      <c r="Q24" s="21"/>
      <c r="R24" s="21"/>
      <c r="S24" s="21"/>
      <c r="T24" s="21"/>
      <c r="U24" s="19"/>
    </row>
    <row r="25" spans="1:21" x14ac:dyDescent="0.3">
      <c r="A25" s="1"/>
      <c r="B25" s="1"/>
      <c r="E25" s="24"/>
      <c r="F25" s="22"/>
      <c r="G25" s="22"/>
      <c r="H25" s="9"/>
      <c r="M25" s="21"/>
      <c r="N25" s="21"/>
      <c r="O25" s="21"/>
      <c r="P25" s="21"/>
      <c r="Q25" s="21"/>
      <c r="R25" s="21"/>
      <c r="S25" s="21"/>
      <c r="T25" s="21"/>
    </row>
    <row r="26" spans="1:21" x14ac:dyDescent="0.3">
      <c r="A26" s="1"/>
      <c r="B26" s="1"/>
      <c r="E26" s="24"/>
      <c r="F26" s="22"/>
      <c r="G26" s="22"/>
      <c r="H26" s="9"/>
      <c r="M26" s="22"/>
      <c r="N26" s="22"/>
      <c r="O26" s="22"/>
      <c r="P26" s="22"/>
      <c r="Q26" s="22"/>
      <c r="R26" s="22"/>
      <c r="S26" s="22"/>
      <c r="T26" s="22"/>
    </row>
    <row r="27" spans="1:21" x14ac:dyDescent="0.3">
      <c r="A27" s="1"/>
      <c r="B27" s="1"/>
      <c r="E27" s="24"/>
      <c r="F27" s="22"/>
      <c r="G27" s="22"/>
      <c r="H27" s="9"/>
      <c r="M27" s="22"/>
      <c r="N27" s="22"/>
      <c r="O27" s="22"/>
      <c r="P27" s="22"/>
      <c r="Q27" s="22"/>
      <c r="R27" s="22"/>
      <c r="S27" s="22"/>
      <c r="T27" s="22"/>
    </row>
    <row r="28" spans="1:21" x14ac:dyDescent="0.3">
      <c r="A28" s="1"/>
      <c r="B28" s="1"/>
      <c r="E28" s="24"/>
      <c r="F28" s="22"/>
      <c r="G28" s="22"/>
      <c r="H28" s="9"/>
      <c r="M28" s="22"/>
      <c r="N28" s="22"/>
      <c r="O28" s="22"/>
      <c r="P28" s="22"/>
      <c r="Q28" s="22"/>
      <c r="R28" s="22"/>
      <c r="S28" s="22"/>
      <c r="T28" s="22"/>
    </row>
    <row r="29" spans="1:21" x14ac:dyDescent="0.3">
      <c r="A29" s="1"/>
      <c r="B29" s="1"/>
      <c r="E29" s="24"/>
      <c r="F29" s="22"/>
      <c r="G29" s="22"/>
      <c r="H29" s="9"/>
      <c r="M29" s="22"/>
      <c r="N29" s="22"/>
      <c r="O29" s="22"/>
      <c r="P29" s="22"/>
      <c r="Q29" s="22"/>
      <c r="R29" s="22"/>
      <c r="S29" s="22"/>
      <c r="T29" s="22"/>
    </row>
    <row r="30" spans="1:21" x14ac:dyDescent="0.3">
      <c r="A30" s="1"/>
      <c r="B30" s="1"/>
      <c r="E30" s="24"/>
      <c r="F30" s="22"/>
      <c r="G30" s="22"/>
      <c r="H30" s="9"/>
      <c r="M30" s="22"/>
      <c r="N30" s="22"/>
      <c r="O30" s="22"/>
      <c r="P30" s="22"/>
      <c r="Q30" s="22"/>
      <c r="R30" s="22"/>
      <c r="S30" s="22"/>
      <c r="T30" s="22"/>
    </row>
    <row r="31" spans="1:21" x14ac:dyDescent="0.3">
      <c r="A31" s="1"/>
      <c r="B31" s="1"/>
      <c r="E31" s="24"/>
      <c r="F31" s="22"/>
      <c r="G31" s="22"/>
      <c r="H31" s="9"/>
      <c r="M31" s="22"/>
      <c r="N31" s="22"/>
      <c r="O31" s="22"/>
      <c r="P31" s="22"/>
      <c r="Q31" s="22"/>
      <c r="R31" s="22"/>
      <c r="S31" s="22"/>
      <c r="T31" s="22"/>
    </row>
    <row r="32" spans="1:21" x14ac:dyDescent="0.3">
      <c r="A32" s="1"/>
      <c r="B32" s="1"/>
      <c r="E32" s="24"/>
      <c r="F32" s="22"/>
      <c r="G32" s="22"/>
      <c r="H32" s="9"/>
      <c r="M32" s="22"/>
      <c r="N32" s="22"/>
      <c r="O32" s="22"/>
      <c r="P32" s="22"/>
      <c r="Q32" s="22"/>
      <c r="R32" s="22"/>
      <c r="S32" s="22"/>
      <c r="T32" s="22"/>
    </row>
    <row r="33" spans="1:20" x14ac:dyDescent="0.3">
      <c r="A33" s="1"/>
      <c r="B33" s="1"/>
      <c r="E33" s="24"/>
      <c r="F33" s="22"/>
      <c r="G33" s="22"/>
      <c r="H33" s="9"/>
      <c r="M33" s="22"/>
      <c r="N33" s="22"/>
      <c r="O33" s="22"/>
      <c r="P33" s="22"/>
      <c r="Q33" s="22"/>
      <c r="R33" s="22"/>
      <c r="S33" s="22"/>
      <c r="T33" s="22"/>
    </row>
    <row r="34" spans="1:20" x14ac:dyDescent="0.3">
      <c r="A34" s="1"/>
      <c r="B34" s="1"/>
      <c r="E34" s="24"/>
      <c r="F34" s="22"/>
      <c r="G34" s="22"/>
      <c r="H34" s="9"/>
      <c r="M34" s="22"/>
      <c r="N34" s="22"/>
      <c r="O34" s="22"/>
      <c r="P34" s="22"/>
      <c r="Q34" s="22"/>
      <c r="R34" s="22"/>
      <c r="S34" s="22"/>
      <c r="T34" s="22"/>
    </row>
    <row r="35" spans="1:20" x14ac:dyDescent="0.3">
      <c r="A35" s="1"/>
      <c r="B35" s="1"/>
      <c r="E35" s="24"/>
      <c r="F35" s="22"/>
      <c r="G35" s="22"/>
      <c r="H35" s="9"/>
      <c r="M35" s="22"/>
      <c r="N35" s="22"/>
      <c r="O35" s="22"/>
      <c r="P35" s="22"/>
      <c r="Q35" s="22"/>
      <c r="R35" s="22"/>
      <c r="S35" s="22"/>
      <c r="T35" s="22"/>
    </row>
    <row r="36" spans="1:20" x14ac:dyDescent="0.3">
      <c r="A36" s="1"/>
      <c r="B36" s="1"/>
      <c r="E36" s="24"/>
      <c r="F36" s="22"/>
      <c r="G36" s="22"/>
      <c r="H36" s="9"/>
      <c r="M36" s="22"/>
      <c r="N36" s="22"/>
      <c r="O36" s="22"/>
      <c r="P36" s="22"/>
      <c r="Q36" s="22"/>
      <c r="R36" s="22"/>
      <c r="S36" s="22"/>
      <c r="T36" s="22"/>
    </row>
    <row r="37" spans="1:20" x14ac:dyDescent="0.3">
      <c r="A37" s="1"/>
      <c r="B37" s="1"/>
      <c r="E37" s="24"/>
      <c r="F37" s="22"/>
      <c r="G37" s="22"/>
      <c r="H37" s="9"/>
      <c r="M37" s="22"/>
      <c r="N37" s="22"/>
      <c r="O37" s="22"/>
      <c r="P37" s="22"/>
      <c r="Q37" s="22"/>
      <c r="R37" s="22"/>
      <c r="S37" s="22"/>
      <c r="T37" s="22"/>
    </row>
    <row r="38" spans="1:20" x14ac:dyDescent="0.3">
      <c r="A38" s="1"/>
      <c r="B38" s="1"/>
      <c r="E38" s="24"/>
      <c r="F38" s="22"/>
      <c r="G38" s="22"/>
      <c r="H38" s="9"/>
      <c r="M38" s="22"/>
      <c r="N38" s="22"/>
      <c r="O38" s="22"/>
      <c r="P38" s="22"/>
      <c r="Q38" s="22"/>
      <c r="R38" s="22"/>
      <c r="S38" s="22"/>
      <c r="T38" s="22"/>
    </row>
    <row r="39" spans="1:20" x14ac:dyDescent="0.3">
      <c r="A39" s="1"/>
      <c r="B39" s="1"/>
      <c r="E39" s="24"/>
      <c r="F39" s="22"/>
      <c r="G39" s="22"/>
      <c r="H39" s="9"/>
      <c r="M39" s="22"/>
      <c r="N39" s="22"/>
      <c r="O39" s="22"/>
      <c r="P39" s="22"/>
      <c r="Q39" s="22"/>
      <c r="R39" s="22"/>
      <c r="S39" s="22"/>
      <c r="T39" s="22"/>
    </row>
    <row r="40" spans="1:20" x14ac:dyDescent="0.3">
      <c r="A40" s="1"/>
      <c r="B40" s="1"/>
      <c r="E40" s="24"/>
      <c r="F40" s="22"/>
      <c r="G40" s="22"/>
      <c r="H40" s="9"/>
      <c r="M40" s="22"/>
      <c r="N40" s="22"/>
      <c r="O40" s="22"/>
      <c r="P40" s="22"/>
      <c r="Q40" s="22"/>
      <c r="R40" s="22"/>
      <c r="S40" s="22"/>
      <c r="T40" s="22"/>
    </row>
    <row r="41" spans="1:20" x14ac:dyDescent="0.3">
      <c r="A41" s="1"/>
      <c r="B41" s="1"/>
      <c r="E41" s="24"/>
      <c r="F41" s="22"/>
      <c r="G41" s="22"/>
      <c r="H41" s="9"/>
      <c r="M41" s="22"/>
      <c r="N41" s="22"/>
      <c r="O41" s="22"/>
      <c r="P41" s="22"/>
      <c r="Q41" s="22"/>
      <c r="R41" s="22"/>
      <c r="S41" s="22"/>
      <c r="T41" s="22"/>
    </row>
    <row r="42" spans="1:20" x14ac:dyDescent="0.3">
      <c r="A42" s="1"/>
      <c r="B42" s="1"/>
      <c r="E42" s="24"/>
      <c r="F42" s="22"/>
      <c r="G42" s="22"/>
      <c r="H42" s="9"/>
      <c r="M42" s="22"/>
      <c r="N42" s="22"/>
      <c r="O42" s="22"/>
      <c r="P42" s="22"/>
      <c r="Q42" s="22"/>
      <c r="R42" s="22"/>
      <c r="S42" s="22"/>
      <c r="T42" s="22"/>
    </row>
    <row r="43" spans="1:20" x14ac:dyDescent="0.3">
      <c r="A43" s="1"/>
      <c r="B43" s="1"/>
      <c r="E43" s="24"/>
      <c r="F43" s="22"/>
      <c r="G43" s="22"/>
      <c r="H43" s="9"/>
      <c r="M43" s="22"/>
      <c r="N43" s="22"/>
      <c r="O43" s="22"/>
      <c r="P43" s="22"/>
      <c r="Q43" s="22"/>
      <c r="R43" s="22"/>
      <c r="S43" s="22"/>
      <c r="T43" s="22"/>
    </row>
    <row r="44" spans="1:20" x14ac:dyDescent="0.3">
      <c r="A44" s="1"/>
      <c r="B44" s="1"/>
      <c r="E44" s="24"/>
      <c r="F44" s="22"/>
      <c r="G44" s="22"/>
      <c r="H44" s="9"/>
      <c r="M44" s="22"/>
      <c r="N44" s="22"/>
      <c r="O44" s="22"/>
      <c r="P44" s="22"/>
      <c r="Q44" s="22"/>
      <c r="R44" s="22"/>
      <c r="S44" s="22"/>
      <c r="T44" s="22"/>
    </row>
    <row r="45" spans="1:20" x14ac:dyDescent="0.3">
      <c r="A45" s="1"/>
      <c r="B45" s="1"/>
      <c r="E45" s="24"/>
      <c r="F45" s="22"/>
      <c r="G45" s="22"/>
      <c r="H45" s="9"/>
      <c r="M45" s="22"/>
      <c r="N45" s="22"/>
      <c r="O45" s="22"/>
      <c r="P45" s="22"/>
      <c r="Q45" s="22"/>
      <c r="R45" s="22"/>
      <c r="S45" s="22"/>
      <c r="T45" s="22"/>
    </row>
    <row r="46" spans="1:20" x14ac:dyDescent="0.3">
      <c r="A46" s="1"/>
      <c r="B46" s="1"/>
      <c r="E46" s="24"/>
      <c r="F46" s="22"/>
      <c r="G46" s="22"/>
      <c r="H46" s="9"/>
      <c r="M46" s="22"/>
      <c r="N46" s="22"/>
      <c r="O46" s="22"/>
      <c r="P46" s="22"/>
      <c r="Q46" s="22"/>
      <c r="R46" s="22"/>
      <c r="S46" s="22"/>
      <c r="T46" s="22"/>
    </row>
    <row r="47" spans="1:20" x14ac:dyDescent="0.3">
      <c r="A47" s="1"/>
      <c r="B47" s="1"/>
      <c r="E47" s="24"/>
      <c r="F47" s="22"/>
      <c r="G47" s="22"/>
      <c r="H47" s="9"/>
      <c r="M47" s="22"/>
      <c r="N47" s="22"/>
      <c r="O47" s="22"/>
      <c r="P47" s="22"/>
      <c r="Q47" s="22"/>
      <c r="R47" s="22"/>
      <c r="S47" s="22"/>
      <c r="T47" s="22"/>
    </row>
    <row r="48" spans="1:20" x14ac:dyDescent="0.3">
      <c r="A48" s="1"/>
      <c r="B48" s="1"/>
      <c r="E48" s="24"/>
      <c r="F48" s="22"/>
      <c r="G48" s="22"/>
      <c r="H48" s="9"/>
      <c r="M48" s="22"/>
      <c r="N48" s="22"/>
      <c r="O48" s="22"/>
      <c r="P48" s="22"/>
      <c r="Q48" s="22"/>
      <c r="R48" s="22"/>
      <c r="S48" s="22"/>
      <c r="T48" s="22"/>
    </row>
    <row r="49" spans="1:58" x14ac:dyDescent="0.3">
      <c r="A49" s="1"/>
      <c r="B49" s="1"/>
      <c r="E49" s="24"/>
      <c r="F49" s="22"/>
      <c r="G49" s="22"/>
      <c r="H49" s="9"/>
      <c r="M49" s="22"/>
      <c r="N49" s="22"/>
      <c r="O49" s="22"/>
      <c r="P49" s="22"/>
      <c r="Q49" s="22"/>
      <c r="R49" s="22"/>
      <c r="S49" s="22"/>
      <c r="T49" s="22"/>
    </row>
    <row r="50" spans="1:58" x14ac:dyDescent="0.3">
      <c r="A50" s="1"/>
      <c r="B50" s="1"/>
      <c r="E50" s="24"/>
      <c r="F50" s="22"/>
      <c r="G50" s="22"/>
      <c r="H50" s="9"/>
      <c r="M50" s="22"/>
      <c r="N50" s="22"/>
      <c r="O50" s="22"/>
      <c r="P50" s="22"/>
      <c r="Q50" s="22"/>
      <c r="R50" s="22"/>
      <c r="S50" s="22"/>
      <c r="T50" s="22"/>
    </row>
    <row r="51" spans="1:58" x14ac:dyDescent="0.3">
      <c r="A51" s="1"/>
      <c r="B51" s="1"/>
      <c r="E51" s="24"/>
      <c r="F51" s="22"/>
      <c r="G51" s="22"/>
      <c r="H51" s="9"/>
      <c r="M51" s="22"/>
      <c r="N51" s="22"/>
      <c r="O51" s="22"/>
      <c r="P51" s="22"/>
      <c r="Q51" s="22"/>
      <c r="R51" s="22"/>
      <c r="S51" s="22"/>
      <c r="T51" s="22"/>
    </row>
    <row r="52" spans="1:58" x14ac:dyDescent="0.3">
      <c r="A52" s="1"/>
      <c r="B52" s="1"/>
      <c r="E52" s="24"/>
      <c r="F52" s="22"/>
      <c r="G52" s="22"/>
      <c r="H52" s="9"/>
      <c r="M52" s="22"/>
      <c r="N52" s="22"/>
      <c r="O52" s="22"/>
      <c r="P52" s="22"/>
      <c r="Q52" s="22"/>
      <c r="R52" s="22"/>
      <c r="S52" s="22"/>
      <c r="T52" s="22"/>
    </row>
    <row r="53" spans="1:58" x14ac:dyDescent="0.3">
      <c r="A53" s="1"/>
      <c r="B53" s="1"/>
      <c r="E53" s="24"/>
      <c r="F53" s="22"/>
      <c r="G53" s="22"/>
      <c r="H53" s="9"/>
      <c r="M53" s="22"/>
      <c r="N53" s="22"/>
      <c r="O53" s="22"/>
      <c r="P53" s="22"/>
      <c r="Q53" s="22"/>
      <c r="R53" s="22"/>
      <c r="S53" s="22"/>
      <c r="T53" s="22"/>
    </row>
    <row r="54" spans="1:58" x14ac:dyDescent="0.3">
      <c r="A54" s="1"/>
      <c r="B54" s="1"/>
      <c r="E54" s="25"/>
      <c r="F54" s="10"/>
      <c r="G54" s="10"/>
      <c r="H54" s="11"/>
      <c r="M54" s="22"/>
      <c r="N54" s="22"/>
      <c r="O54" s="22"/>
      <c r="P54" s="22"/>
      <c r="Q54" s="22"/>
      <c r="R54" s="22"/>
      <c r="S54" s="22"/>
      <c r="T54" s="22"/>
    </row>
    <row r="55" spans="1:58" x14ac:dyDescent="0.3">
      <c r="A55" s="1"/>
      <c r="B55" s="1"/>
      <c r="E55" s="3"/>
      <c r="M55" s="22"/>
      <c r="N55" s="22"/>
      <c r="O55" s="22"/>
      <c r="P55" s="22"/>
      <c r="Q55" s="22"/>
      <c r="R55" s="22"/>
      <c r="S55" s="22"/>
      <c r="T55" s="22"/>
    </row>
    <row r="56" spans="1:58" x14ac:dyDescent="0.3">
      <c r="A56" s="1"/>
      <c r="B56" s="1"/>
      <c r="E56" s="3"/>
    </row>
    <row r="57" spans="1:58" s="29" customFormat="1" x14ac:dyDescent="0.3">
      <c r="A57" s="28"/>
      <c r="B57" s="28"/>
      <c r="E57" s="30"/>
    </row>
    <row r="58" spans="1:58" s="29" customFormat="1" hidden="1" x14ac:dyDescent="0.3">
      <c r="A58" s="28"/>
      <c r="B58" s="28"/>
      <c r="E58" s="30"/>
    </row>
    <row r="59" spans="1:58" s="29" customFormat="1" hidden="1" x14ac:dyDescent="0.3">
      <c r="A59" s="28"/>
      <c r="B59" s="28"/>
      <c r="E59" s="30"/>
    </row>
    <row r="60" spans="1:58" s="29" customFormat="1" hidden="1" x14ac:dyDescent="0.3">
      <c r="A60" s="28"/>
      <c r="B60" s="28"/>
      <c r="E60" s="30"/>
    </row>
    <row r="61" spans="1:58" s="29" customFormat="1" ht="13.95" hidden="1" customHeight="1" x14ac:dyDescent="0.3">
      <c r="A61" s="28"/>
      <c r="B61" s="66" t="s">
        <v>81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8"/>
      <c r="AN61" s="31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</row>
    <row r="62" spans="1:58" s="29" customFormat="1" ht="13.95" hidden="1" customHeight="1" x14ac:dyDescent="0.3">
      <c r="B62" s="69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1"/>
      <c r="AN62" s="31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58" s="29" customFormat="1" hidden="1" x14ac:dyDescent="0.3">
      <c r="B63" s="33"/>
      <c r="C63" s="34"/>
      <c r="D63" s="35"/>
      <c r="E63" s="35"/>
      <c r="F63" s="36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7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</row>
    <row r="64" spans="1:58" s="29" customFormat="1" hidden="1" x14ac:dyDescent="0.3">
      <c r="B64" s="3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39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</row>
    <row r="65" spans="2:58" s="29" customFormat="1" hidden="1" x14ac:dyDescent="0.3">
      <c r="B65" s="38" t="s">
        <v>0</v>
      </c>
      <c r="C65" s="40">
        <f>fsw</f>
        <v>350</v>
      </c>
      <c r="D65" s="55"/>
      <c r="E65" s="55"/>
      <c r="F65" s="55" t="s">
        <v>92</v>
      </c>
      <c r="G65" s="40">
        <f>10000*Vout/Vref/fsw</f>
        <v>150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39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</row>
    <row r="66" spans="2:58" s="29" customFormat="1" hidden="1" x14ac:dyDescent="0.3">
      <c r="B66" s="38" t="s">
        <v>1</v>
      </c>
      <c r="C66" s="40">
        <f>Vin</f>
        <v>13.5</v>
      </c>
      <c r="D66" s="55"/>
      <c r="E66" s="55"/>
      <c r="F66" s="55" t="s">
        <v>64</v>
      </c>
      <c r="G66" s="40">
        <f>RSET</f>
        <v>150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39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</row>
    <row r="67" spans="2:58" s="29" customFormat="1" ht="14.55" hidden="1" customHeight="1" x14ac:dyDescent="0.3">
      <c r="B67" s="38" t="s">
        <v>2</v>
      </c>
      <c r="C67" s="40">
        <f>Vout</f>
        <v>4.2</v>
      </c>
      <c r="D67" s="55"/>
      <c r="E67" s="55"/>
      <c r="F67" s="55" t="s">
        <v>4</v>
      </c>
      <c r="G67" s="55">
        <f>Vout/Vin</f>
        <v>0.31111111111111112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39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</row>
    <row r="68" spans="2:58" s="29" customFormat="1" hidden="1" x14ac:dyDescent="0.3">
      <c r="B68" s="38" t="s">
        <v>19</v>
      </c>
      <c r="C68" s="40">
        <f>Iout</f>
        <v>5</v>
      </c>
      <c r="D68" s="55"/>
      <c r="E68" s="55"/>
      <c r="F68" s="55" t="s">
        <v>93</v>
      </c>
      <c r="G68" s="55">
        <f>(RSET*1000)*(100*0.000000000001)*LN((Vin/(Vin-Vref)))*1000000000</f>
        <v>916.31537969757426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39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</row>
    <row r="69" spans="2:58" s="29" customFormat="1" hidden="1" x14ac:dyDescent="0.3">
      <c r="B69" s="38"/>
      <c r="C69" s="55"/>
      <c r="D69" s="55"/>
      <c r="E69" s="55"/>
      <c r="F69" s="55" t="s">
        <v>25</v>
      </c>
      <c r="G69" s="55">
        <f>Ton/D/1000</f>
        <v>2.9452994347422026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39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</row>
    <row r="70" spans="2:58" s="29" customFormat="1" hidden="1" x14ac:dyDescent="0.3">
      <c r="B70" s="38"/>
      <c r="C70" s="55"/>
      <c r="D70" s="55"/>
      <c r="E70" s="55"/>
      <c r="F70" s="55" t="s">
        <v>5</v>
      </c>
      <c r="G70" s="55">
        <f>T*1000-Ton</f>
        <v>2028.9840550446283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39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</row>
    <row r="71" spans="2:58" s="29" customFormat="1" hidden="1" x14ac:dyDescent="0.3">
      <c r="B71" s="38"/>
      <c r="C71" s="55"/>
      <c r="D71" s="55"/>
      <c r="E71" s="55"/>
      <c r="F71" s="55" t="s">
        <v>18</v>
      </c>
      <c r="G71" s="55">
        <f>Vout/Iout</f>
        <v>0.84000000000000008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39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</row>
    <row r="72" spans="2:58" s="29" customFormat="1" hidden="1" x14ac:dyDescent="0.3">
      <c r="B72" s="38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39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</row>
    <row r="73" spans="2:58" s="29" customFormat="1" hidden="1" x14ac:dyDescent="0.3">
      <c r="B73" s="38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39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</row>
    <row r="74" spans="2:58" s="29" customFormat="1" hidden="1" x14ac:dyDescent="0.3">
      <c r="B74" s="38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39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</row>
    <row r="75" spans="2:58" s="29" customFormat="1" hidden="1" x14ac:dyDescent="0.3">
      <c r="B75" s="38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39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</row>
    <row r="76" spans="2:58" s="29" customFormat="1" hidden="1" x14ac:dyDescent="0.3">
      <c r="B76" s="38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39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</row>
    <row r="77" spans="2:58" s="29" customFormat="1" ht="31.2" hidden="1" customHeight="1" x14ac:dyDescent="0.3">
      <c r="B77" s="41" t="s">
        <v>7</v>
      </c>
      <c r="C77" s="42">
        <v>0.6</v>
      </c>
      <c r="D77" s="55"/>
      <c r="E77" s="55"/>
      <c r="F77" s="55" t="s">
        <v>50</v>
      </c>
      <c r="G77" s="40">
        <f>1000*(Vout+0.2)*(1-D)/fsw/(I_ripple_max/100)/Iout_Max</f>
        <v>3.4641269841269846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39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</row>
    <row r="78" spans="2:58" s="29" customFormat="1" hidden="1" x14ac:dyDescent="0.3">
      <c r="B78" s="38" t="s">
        <v>11</v>
      </c>
      <c r="C78" s="55">
        <v>0.8</v>
      </c>
      <c r="D78" s="55"/>
      <c r="E78" s="55"/>
      <c r="F78" s="43" t="s">
        <v>67</v>
      </c>
      <c r="G78" s="55">
        <f>Iout_Max*1.5/2</f>
        <v>3.75</v>
      </c>
      <c r="H78" s="55"/>
      <c r="I78" s="55"/>
      <c r="J78" s="55" t="s">
        <v>66</v>
      </c>
      <c r="K78" s="40">
        <f>L</f>
        <v>7.6</v>
      </c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39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</row>
    <row r="79" spans="2:58" s="29" customFormat="1" hidden="1" x14ac:dyDescent="0.3">
      <c r="B79" s="38" t="s">
        <v>3</v>
      </c>
      <c r="C79" s="42">
        <f>Iout</f>
        <v>5</v>
      </c>
      <c r="D79" s="55"/>
      <c r="E79" s="55"/>
      <c r="F79" s="55" t="s">
        <v>68</v>
      </c>
      <c r="G79" s="55">
        <f>Iout_Max*1.5*0.25/(fsw*1000*Vin_ripple_max)*1000000</f>
        <v>133.92857142857144</v>
      </c>
      <c r="H79" s="55"/>
      <c r="I79" s="55"/>
      <c r="J79" s="55"/>
      <c r="K79" s="40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39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</row>
    <row r="80" spans="2:58" s="29" customFormat="1" hidden="1" x14ac:dyDescent="0.3">
      <c r="B80" s="38" t="s">
        <v>6</v>
      </c>
      <c r="C80" s="40">
        <f>I_ripple_max</f>
        <v>50</v>
      </c>
      <c r="D80" s="55"/>
      <c r="E80" s="55"/>
      <c r="F80" s="55"/>
      <c r="G80" s="55"/>
      <c r="H80" s="55"/>
      <c r="I80" s="55"/>
      <c r="J80" s="44" t="s">
        <v>51</v>
      </c>
      <c r="K80" s="55">
        <f>Vout*Toff/L/1000</f>
        <v>1.1212806619983473</v>
      </c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39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</row>
    <row r="81" spans="2:58" s="29" customFormat="1" hidden="1" x14ac:dyDescent="0.3">
      <c r="B81" s="3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39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</row>
    <row r="82" spans="2:58" s="29" customFormat="1" hidden="1" x14ac:dyDescent="0.3">
      <c r="B82" s="38"/>
      <c r="C82" s="55"/>
      <c r="D82" s="55"/>
      <c r="E82" s="55"/>
      <c r="F82" s="55"/>
      <c r="G82" s="55"/>
      <c r="H82" s="55"/>
      <c r="I82" s="55"/>
      <c r="J82" s="55"/>
      <c r="K82" s="40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39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</row>
    <row r="83" spans="2:58" s="29" customFormat="1" hidden="1" x14ac:dyDescent="0.3">
      <c r="B83" s="38"/>
      <c r="C83" s="55"/>
      <c r="D83" s="55"/>
      <c r="E83" s="55"/>
      <c r="F83" s="55"/>
      <c r="G83" s="55"/>
      <c r="H83" s="55"/>
      <c r="I83" s="55"/>
      <c r="J83" s="55"/>
      <c r="K83" s="40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39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</row>
    <row r="84" spans="2:58" s="29" customFormat="1" hidden="1" x14ac:dyDescent="0.3">
      <c r="B84" s="38"/>
      <c r="C84" s="55"/>
      <c r="D84" s="55"/>
      <c r="E84" s="55"/>
      <c r="F84" s="55"/>
      <c r="G84" s="55"/>
      <c r="H84" s="55"/>
      <c r="I84" s="55"/>
      <c r="J84" s="55"/>
      <c r="K84" s="40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39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</row>
    <row r="85" spans="2:58" s="29" customFormat="1" hidden="1" x14ac:dyDescent="0.3">
      <c r="B85" s="3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39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</row>
    <row r="86" spans="2:58" s="29" customFormat="1" ht="36" hidden="1" customHeight="1" x14ac:dyDescent="0.3">
      <c r="B86" s="41" t="s">
        <v>52</v>
      </c>
      <c r="C86" s="40">
        <f>dV_p</f>
        <v>5</v>
      </c>
      <c r="D86" s="55"/>
      <c r="E86" s="55"/>
      <c r="F86" s="55" t="s">
        <v>90</v>
      </c>
      <c r="G86" s="55">
        <f>Vout/(Vref*gm_EA*0.000001*(1/Rcsa)*(dV/dI))/1000</f>
        <v>22.500000000000004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39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</row>
    <row r="87" spans="2:58" s="29" customFormat="1" hidden="1" x14ac:dyDescent="0.3">
      <c r="B87" s="38" t="s">
        <v>8</v>
      </c>
      <c r="C87" s="55">
        <f>Vout*dV_p/100</f>
        <v>0.21</v>
      </c>
      <c r="D87" s="55"/>
      <c r="E87" s="55"/>
      <c r="F87" s="55" t="s">
        <v>40</v>
      </c>
      <c r="G87" s="55">
        <f>(0.5/fc_to_fsw)*Vref*gm_EA*RCOMP/PI()/fsw/Vout/Rcsa</f>
        <v>64.961201261998099</v>
      </c>
      <c r="H87" s="55"/>
      <c r="I87" s="55"/>
      <c r="J87" s="44" t="s">
        <v>65</v>
      </c>
      <c r="K87" s="40">
        <f>Co</f>
        <v>80</v>
      </c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39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</row>
    <row r="88" spans="2:58" s="29" customFormat="1" hidden="1" x14ac:dyDescent="0.3">
      <c r="B88" s="38" t="s">
        <v>9</v>
      </c>
      <c r="C88" s="55">
        <f>gm_EA</f>
        <v>2000</v>
      </c>
      <c r="D88" s="55"/>
      <c r="E88" s="55"/>
      <c r="F88" s="55" t="s">
        <v>47</v>
      </c>
      <c r="G88" s="55">
        <f>(dI+I_ripple/2)^2*L/2/dV/Vout</f>
        <v>54.622456183224529</v>
      </c>
      <c r="H88" s="55"/>
      <c r="I88" s="55"/>
      <c r="J88" s="55" t="s">
        <v>20</v>
      </c>
      <c r="K88" s="40">
        <f>C_ESR</f>
        <v>1</v>
      </c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39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</row>
    <row r="89" spans="2:58" s="29" customFormat="1" ht="41.4" hidden="1" x14ac:dyDescent="0.3">
      <c r="B89" s="41" t="s">
        <v>54</v>
      </c>
      <c r="C89" s="40">
        <f>dI_p</f>
        <v>60</v>
      </c>
      <c r="D89" s="55"/>
      <c r="E89" s="55"/>
      <c r="F89" s="55" t="s">
        <v>46</v>
      </c>
      <c r="G89" s="55">
        <f>(dI+I_ripple/2)^2*L/2/dV/(Vin-Vout)</f>
        <v>24.668206018230432</v>
      </c>
      <c r="H89" s="55"/>
      <c r="I89" s="55"/>
      <c r="J89" s="55" t="s">
        <v>85</v>
      </c>
      <c r="K89" s="55">
        <f>1/(2*PI()*fsw*1000*RCOMP*1000)*1000000000000</f>
        <v>20.210151503732742</v>
      </c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39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</row>
    <row r="90" spans="2:58" s="29" customFormat="1" hidden="1" x14ac:dyDescent="0.3">
      <c r="B90" s="38" t="s">
        <v>12</v>
      </c>
      <c r="C90" s="55">
        <f>Iout_Max*dI_p/100</f>
        <v>3</v>
      </c>
      <c r="D90" s="55"/>
      <c r="E90" s="55"/>
      <c r="F90" s="55" t="s">
        <v>41</v>
      </c>
      <c r="G90" s="40">
        <f>MAX(G87:G89)</f>
        <v>64.961201261998099</v>
      </c>
      <c r="H90" s="55"/>
      <c r="I90" s="55"/>
      <c r="J90" s="55" t="s">
        <v>86</v>
      </c>
      <c r="K90" s="55">
        <f>1/(wesr*RCOMP*1000)*1000000000000</f>
        <v>3.5555555555555554</v>
      </c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39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</row>
    <row r="91" spans="2:58" s="29" customFormat="1" ht="41.4" hidden="1" x14ac:dyDescent="0.3">
      <c r="B91" s="41" t="s">
        <v>60</v>
      </c>
      <c r="C91" s="55">
        <f>fc_to_fsw</f>
        <v>0.1</v>
      </c>
      <c r="D91" s="55"/>
      <c r="E91" s="55"/>
      <c r="F91" s="55" t="s">
        <v>91</v>
      </c>
      <c r="G91" s="55">
        <f>1/(2*PI()*fc_exp*1000*0.1*RCOMP*1000)*1000000000</f>
        <v>2.4888888888888885</v>
      </c>
      <c r="H91" s="55"/>
      <c r="I91" s="55"/>
      <c r="J91" s="55" t="s">
        <v>83</v>
      </c>
      <c r="K91" s="55">
        <f>MAX(K89,K90)</f>
        <v>20.210151503732742</v>
      </c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39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</row>
    <row r="92" spans="2:58" s="29" customFormat="1" ht="43.95" hidden="1" customHeight="1" x14ac:dyDescent="0.3">
      <c r="B92" s="41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39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</row>
    <row r="93" spans="2:58" s="29" customFormat="1" hidden="1" x14ac:dyDescent="0.3">
      <c r="B93" s="3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39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</row>
    <row r="94" spans="2:58" s="29" customFormat="1" hidden="1" x14ac:dyDescent="0.3">
      <c r="B94" s="3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39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</row>
    <row r="95" spans="2:58" s="29" customFormat="1" ht="27.6" hidden="1" x14ac:dyDescent="0.3">
      <c r="B95" s="41" t="s">
        <v>69</v>
      </c>
      <c r="C95" s="55">
        <f>t_ss</f>
        <v>1</v>
      </c>
      <c r="D95" s="55"/>
      <c r="E95" s="55"/>
      <c r="F95" s="55" t="s">
        <v>74</v>
      </c>
      <c r="G95" s="55">
        <f>(0.000005*t_ss*0.001)/Vref*1000000000</f>
        <v>6.25</v>
      </c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39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</row>
    <row r="96" spans="2:58" s="29" customFormat="1" hidden="1" x14ac:dyDescent="0.3">
      <c r="B96" s="38" t="s">
        <v>70</v>
      </c>
      <c r="C96" s="55">
        <f>t_delay</f>
        <v>0.5</v>
      </c>
      <c r="D96" s="55"/>
      <c r="E96" s="55"/>
      <c r="F96" s="55" t="s">
        <v>75</v>
      </c>
      <c r="G96" s="55">
        <f>(0.000005*t_delay*0.001)/C97*1000000000</f>
        <v>2.0833333333333335</v>
      </c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39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</row>
    <row r="97" spans="2:58" s="29" customFormat="1" hidden="1" x14ac:dyDescent="0.3">
      <c r="B97" s="38" t="s">
        <v>73</v>
      </c>
      <c r="C97" s="55">
        <v>1.2</v>
      </c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39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</row>
    <row r="98" spans="2:58" s="29" customFormat="1" hidden="1" x14ac:dyDescent="0.3">
      <c r="B98" s="38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39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</row>
    <row r="99" spans="2:58" s="29" customFormat="1" ht="14.4" hidden="1" x14ac:dyDescent="0.3">
      <c r="B99" s="38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4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39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</row>
    <row r="100" spans="2:58" s="29" customFormat="1" hidden="1" x14ac:dyDescent="0.3">
      <c r="B100" s="38" t="s">
        <v>42</v>
      </c>
      <c r="C100" s="40">
        <f>Fstart</f>
        <v>100</v>
      </c>
      <c r="D100" s="55"/>
      <c r="E100" s="55"/>
      <c r="F100" s="55" t="s">
        <v>15</v>
      </c>
      <c r="G100" s="55">
        <f>PI()/(Ton*0.000000001)</f>
        <v>3428505.8651167257</v>
      </c>
      <c r="H100" s="55"/>
      <c r="I100" s="55"/>
      <c r="J100" s="55" t="s">
        <v>22</v>
      </c>
      <c r="K100" s="55">
        <f>1/(C_ESR*10^-3*Co*10^-6)</f>
        <v>12500000</v>
      </c>
      <c r="L100" s="55"/>
      <c r="M100" s="55"/>
      <c r="N100" s="55"/>
      <c r="O100" s="55"/>
      <c r="P100" s="55"/>
      <c r="Q100" s="55"/>
      <c r="R100" s="55" t="s">
        <v>82</v>
      </c>
      <c r="S100" s="40">
        <f>RCOMP</f>
        <v>22.5</v>
      </c>
      <c r="T100" s="55"/>
      <c r="U100" s="55"/>
      <c r="V100" s="55" t="s">
        <v>48</v>
      </c>
      <c r="W100" s="40">
        <f>Rfb_lower*(Vout/Vref-1)</f>
        <v>85</v>
      </c>
      <c r="X100" s="55"/>
      <c r="Y100" s="55"/>
      <c r="Z100" s="55" t="s">
        <v>56</v>
      </c>
      <c r="AA100" s="46">
        <f>Cff</f>
        <v>9.9999999999999995E-7</v>
      </c>
      <c r="AB100" s="55"/>
      <c r="AC100" s="55"/>
      <c r="AD100" s="55" t="s">
        <v>53</v>
      </c>
      <c r="AE100" s="55">
        <f>((Vref/Vout)*gm_EA*10^-6*RCOMP*10^3*(1/Rcsa))/(2*PI()*Co*10^-6)/1000</f>
        <v>28.420525552124168</v>
      </c>
      <c r="AF100" s="55"/>
      <c r="AG100" s="55" t="s">
        <v>35</v>
      </c>
      <c r="AH100" s="55">
        <f>LOOKUP(0,AJ113:AJ313,AH113:AH313)-(-180)</f>
        <v>84.498877972840006</v>
      </c>
      <c r="AI100" s="55"/>
      <c r="AJ100" s="55"/>
      <c r="AK100" s="55"/>
      <c r="AL100" s="55"/>
      <c r="AM100" s="39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</row>
    <row r="101" spans="2:58" s="29" customFormat="1" hidden="1" x14ac:dyDescent="0.3">
      <c r="B101" s="38" t="s">
        <v>43</v>
      </c>
      <c r="C101" s="40">
        <f>Fstop</f>
        <v>1000000</v>
      </c>
      <c r="D101" s="55"/>
      <c r="E101" s="55"/>
      <c r="F101" s="55" t="s">
        <v>16</v>
      </c>
      <c r="G101" s="55">
        <f>2/PI()</f>
        <v>0.63661977236758138</v>
      </c>
      <c r="H101" s="55"/>
      <c r="I101" s="55"/>
      <c r="J101" s="55" t="s">
        <v>24</v>
      </c>
      <c r="K101" s="55">
        <f>1/(Co*10^-6*(Ro+C_ESR*0.001))</f>
        <v>14863.258026159332</v>
      </c>
      <c r="L101" s="55"/>
      <c r="M101" s="55"/>
      <c r="N101" s="55"/>
      <c r="O101" s="55"/>
      <c r="P101" s="55"/>
      <c r="Q101" s="55"/>
      <c r="R101" s="55" t="s">
        <v>84</v>
      </c>
      <c r="S101" s="40">
        <f>CCOMP</f>
        <v>2.2000000000000002</v>
      </c>
      <c r="T101" s="55"/>
      <c r="U101" s="55"/>
      <c r="V101" s="55" t="s">
        <v>49</v>
      </c>
      <c r="W101" s="40">
        <f>Rfb_lower</f>
        <v>20</v>
      </c>
      <c r="X101" s="55"/>
      <c r="Y101" s="55"/>
      <c r="Z101" s="55"/>
      <c r="AA101" s="47"/>
      <c r="AB101" s="55"/>
      <c r="AC101" s="55"/>
      <c r="AD101" s="55" t="s">
        <v>33</v>
      </c>
      <c r="AE101" s="55">
        <f>LOOKUP(0,AJ113:AJ313,C113:C313)/1000</f>
        <v>27.542287033381683</v>
      </c>
      <c r="AF101" s="55"/>
      <c r="AG101" s="55"/>
      <c r="AH101" s="55"/>
      <c r="AI101" s="55"/>
      <c r="AJ101" s="55"/>
      <c r="AK101" s="55"/>
      <c r="AL101" s="55"/>
      <c r="AM101" s="39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</row>
    <row r="102" spans="2:58" s="29" customFormat="1" hidden="1" x14ac:dyDescent="0.3">
      <c r="B102" s="38" t="s">
        <v>44</v>
      </c>
      <c r="C102" s="55">
        <v>200</v>
      </c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 t="s">
        <v>9</v>
      </c>
      <c r="S102" s="40">
        <v>2000</v>
      </c>
      <c r="T102" s="55"/>
      <c r="U102" s="55"/>
      <c r="V102" s="55" t="s">
        <v>31</v>
      </c>
      <c r="W102" s="55">
        <f>W101/(W100+W101)</f>
        <v>0.19047619047619047</v>
      </c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39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</row>
    <row r="103" spans="2:58" s="29" customFormat="1" hidden="1" x14ac:dyDescent="0.3">
      <c r="B103" s="38" t="s">
        <v>13</v>
      </c>
      <c r="C103" s="40">
        <f>LOG(Fstop/Fstart,10)/Fstep</f>
        <v>0.02</v>
      </c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 t="s">
        <v>87</v>
      </c>
      <c r="S103" s="55">
        <f>CCOMP_P</f>
        <v>9.9999999999999995E-7</v>
      </c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39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</row>
    <row r="104" spans="2:58" s="29" customFormat="1" hidden="1" x14ac:dyDescent="0.3">
      <c r="B104" s="38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39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</row>
    <row r="105" spans="2:58" s="29" customFormat="1" hidden="1" x14ac:dyDescent="0.3">
      <c r="B105" s="38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39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</row>
    <row r="106" spans="2:58" s="29" customFormat="1" hidden="1" x14ac:dyDescent="0.3">
      <c r="B106" s="38"/>
      <c r="C106" s="55"/>
      <c r="D106" s="55"/>
      <c r="E106" s="55"/>
      <c r="F106" s="52"/>
      <c r="G106" s="52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39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</row>
    <row r="107" spans="2:58" s="29" customFormat="1" hidden="1" x14ac:dyDescent="0.3">
      <c r="B107" s="38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4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39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</row>
    <row r="108" spans="2:58" s="29" customFormat="1" hidden="1" x14ac:dyDescent="0.3">
      <c r="B108" s="38"/>
      <c r="C108" s="55"/>
      <c r="D108" s="55"/>
      <c r="E108" s="62" t="s">
        <v>94</v>
      </c>
      <c r="F108" s="62"/>
      <c r="G108" s="55"/>
      <c r="H108" s="55"/>
      <c r="I108" s="55"/>
      <c r="J108" s="55"/>
      <c r="K108" s="55"/>
      <c r="L108" s="55"/>
      <c r="M108" s="55"/>
      <c r="N108" s="56" t="s">
        <v>100</v>
      </c>
      <c r="O108" s="53"/>
      <c r="P108" s="55"/>
      <c r="Q108" s="55"/>
      <c r="R108" s="55"/>
      <c r="S108" s="55"/>
      <c r="T108" s="55"/>
      <c r="U108" s="55"/>
      <c r="V108" s="62" t="s">
        <v>27</v>
      </c>
      <c r="W108" s="54"/>
      <c r="X108" s="54"/>
      <c r="Y108" s="54"/>
      <c r="Z108" s="62" t="s">
        <v>55</v>
      </c>
      <c r="AA108" s="54"/>
      <c r="AB108" s="54"/>
      <c r="AC108" s="54"/>
      <c r="AD108" s="54"/>
      <c r="AE108" s="55"/>
      <c r="AF108" s="55"/>
      <c r="AG108" s="55"/>
      <c r="AH108" s="62" t="s">
        <v>32</v>
      </c>
      <c r="AI108" s="63" t="s">
        <v>45</v>
      </c>
      <c r="AJ108" s="63"/>
      <c r="AK108" s="55"/>
      <c r="AL108" s="55"/>
      <c r="AM108" s="39"/>
      <c r="AN108" s="55"/>
    </row>
    <row r="109" spans="2:58" s="29" customFormat="1" hidden="1" x14ac:dyDescent="0.3">
      <c r="B109" s="38"/>
      <c r="C109" s="55"/>
      <c r="D109" s="55"/>
      <c r="E109" s="62"/>
      <c r="F109" s="62"/>
      <c r="G109" s="55"/>
      <c r="H109" s="55"/>
      <c r="I109" s="55"/>
      <c r="J109" s="55"/>
      <c r="K109" s="55"/>
      <c r="L109" s="55"/>
      <c r="M109" s="55"/>
      <c r="N109" s="56"/>
      <c r="O109" s="53"/>
      <c r="P109" s="55"/>
      <c r="Q109" s="55"/>
      <c r="R109" s="55"/>
      <c r="S109" s="55"/>
      <c r="T109" s="55"/>
      <c r="U109" s="55"/>
      <c r="V109" s="62"/>
      <c r="W109" s="54"/>
      <c r="X109" s="54"/>
      <c r="Y109" s="54"/>
      <c r="Z109" s="62"/>
      <c r="AA109" s="54"/>
      <c r="AB109" s="55"/>
      <c r="AC109" s="54"/>
      <c r="AD109" s="54"/>
      <c r="AE109" s="55"/>
      <c r="AF109" s="55"/>
      <c r="AG109" s="55"/>
      <c r="AH109" s="62"/>
      <c r="AI109" s="63"/>
      <c r="AJ109" s="63"/>
      <c r="AK109" s="55"/>
      <c r="AL109" s="55"/>
      <c r="AM109" s="39"/>
      <c r="AN109" s="55"/>
    </row>
    <row r="110" spans="2:58" s="29" customFormat="1" hidden="1" x14ac:dyDescent="0.3">
      <c r="B110" s="38"/>
      <c r="C110" s="55"/>
      <c r="D110" s="55"/>
      <c r="E110" s="55"/>
      <c r="F110" s="54"/>
      <c r="G110" s="54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39"/>
      <c r="AN110" s="55"/>
    </row>
    <row r="111" spans="2:58" s="29" customFormat="1" hidden="1" x14ac:dyDescent="0.3">
      <c r="B111" s="38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39"/>
      <c r="AN111" s="55"/>
    </row>
    <row r="112" spans="2:58" s="29" customFormat="1" hidden="1" x14ac:dyDescent="0.3">
      <c r="B112" s="48" t="s">
        <v>13</v>
      </c>
      <c r="C112" s="54" t="s">
        <v>14</v>
      </c>
      <c r="D112" s="54" t="s">
        <v>17</v>
      </c>
      <c r="E112" s="54" t="s">
        <v>95</v>
      </c>
      <c r="F112" s="54" t="s">
        <v>96</v>
      </c>
      <c r="G112" s="54" t="s">
        <v>97</v>
      </c>
      <c r="H112" s="54" t="s">
        <v>98</v>
      </c>
      <c r="I112" s="54" t="s">
        <v>99</v>
      </c>
      <c r="J112" s="55"/>
      <c r="K112" s="55"/>
      <c r="L112" s="54" t="s">
        <v>21</v>
      </c>
      <c r="M112" s="54" t="s">
        <v>23</v>
      </c>
      <c r="N112" s="54" t="s">
        <v>101</v>
      </c>
      <c r="O112" s="54" t="s">
        <v>102</v>
      </c>
      <c r="P112" s="54"/>
      <c r="Q112" s="55"/>
      <c r="R112" s="55"/>
      <c r="S112" s="55"/>
      <c r="T112" s="55"/>
      <c r="U112" s="54" t="s">
        <v>30</v>
      </c>
      <c r="V112" s="54" t="s">
        <v>28</v>
      </c>
      <c r="W112" s="54" t="s">
        <v>29</v>
      </c>
      <c r="X112" s="54"/>
      <c r="Y112" s="54" t="s">
        <v>57</v>
      </c>
      <c r="Z112" s="54" t="s">
        <v>58</v>
      </c>
      <c r="AA112" s="54" t="s">
        <v>28</v>
      </c>
      <c r="AB112" s="54" t="s">
        <v>29</v>
      </c>
      <c r="AC112" s="54"/>
      <c r="AD112" s="54"/>
      <c r="AE112" s="55"/>
      <c r="AF112" s="54" t="s">
        <v>36</v>
      </c>
      <c r="AG112" s="54" t="s">
        <v>37</v>
      </c>
      <c r="AH112" s="54" t="s">
        <v>38</v>
      </c>
      <c r="AI112" s="54" t="s">
        <v>39</v>
      </c>
      <c r="AJ112" s="55" t="s">
        <v>34</v>
      </c>
      <c r="AK112" s="55"/>
      <c r="AL112" s="55"/>
      <c r="AM112" s="39"/>
      <c r="AN112" s="55"/>
    </row>
    <row r="113" spans="2:40" s="29" customFormat="1" hidden="1" x14ac:dyDescent="0.3">
      <c r="B113" s="38">
        <v>0</v>
      </c>
      <c r="C113" s="55">
        <f t="shared" ref="C113:C176" si="0">Fstart*10^(Step*B113)</f>
        <v>100</v>
      </c>
      <c r="D113" s="55" t="str">
        <f>COMPLEX(0,2*PI()*C113,"j")</f>
        <v>628.318530717959j</v>
      </c>
      <c r="E113" s="55">
        <f t="shared" ref="E113:E176" si="1">(IMPRODUCT(D113,D113))/wn^2 + 1</f>
        <v>0.99999996641464495</v>
      </c>
      <c r="F113" s="55" t="str">
        <f t="shared" ref="F113:F176" si="2">IMDIV(D113,wn*Qn)</f>
        <v>0.000287868966522924j</v>
      </c>
      <c r="G113" s="55" t="str">
        <f t="shared" ref="G113:G176" si="3">IMDIV(1/Rcsa, IMSUM(E113,F113))</f>
        <v>1.66666658452802-0.000479781603340009j</v>
      </c>
      <c r="H113" s="55">
        <f>20*LOG(IMABS(G113),10)</f>
        <v>4.436974924152298</v>
      </c>
      <c r="I113" s="55">
        <f>(IMARGUMENT(G113)*(180/PI()))</f>
        <v>-1.6493676932900034E-2</v>
      </c>
      <c r="J113" s="55"/>
      <c r="K113" s="55"/>
      <c r="L113" s="55" t="str">
        <f t="shared" ref="L113:L176" si="4">IMPRODUCT(Ro, IMSUM(1, IMDIV(D113,wesr)))</f>
        <v>0.84+0.0000422230052642468j</v>
      </c>
      <c r="M113" s="55" t="str">
        <f t="shared" ref="M113:M176" si="5">IMSUM(1, IMDIV(D113,wz))</f>
        <v>1+0.0422732707467043j</v>
      </c>
      <c r="N113" s="55" t="str">
        <f>IMDIV(L113,M113)</f>
        <v>0.838503354741157-0.0354040563317285j</v>
      </c>
      <c r="O113" s="55">
        <f>(IMARGUMENT(N113)*(180/PI()))</f>
        <v>-2.4177587689282825</v>
      </c>
      <c r="P113" s="55"/>
      <c r="Q113" s="55"/>
      <c r="R113" s="55"/>
      <c r="S113" s="55"/>
      <c r="T113" s="55"/>
      <c r="U113" s="55" t="str">
        <f t="shared" ref="U113:U176" si="6">IMDIV(gm_EA*10^-6, IMSUM(IMPRODUCT(D113,CCOMP_P*0.000000000001),IMDIV(1,IMSUM(RCOMP*10^3,IMDIV(1,IMPRODUCT(D113,CCOMP*10^-9))))))</f>
        <v>44.9999999590911-1446.8631183602j</v>
      </c>
      <c r="V113" s="55">
        <f t="shared" ref="V113:V176" si="7">20*LOG(IMABS(U113),10)</f>
        <v>63.212747912237489</v>
      </c>
      <c r="W113" s="55">
        <f t="shared" ref="W113:W176" si="8">(IMARGUMENT(U113)*(180/PI()))</f>
        <v>-88.218574255590823</v>
      </c>
      <c r="X113" s="55"/>
      <c r="Y113" s="55" t="str">
        <f t="shared" ref="Y113:Y176" si="9">IMDIV(Rfb_upper*1000,IMSUM(IMPRODUCT(D113,Rfb_upper*1000,Cff*0.000000000001),1))</f>
        <v>85000-4.53960138443725E-06j</v>
      </c>
      <c r="Z113" s="55" t="str">
        <f t="shared" ref="Z113:Z176" si="10">IMDIV(Rfb_lower*1000,IMSUM(Y113,Rfb_lower*1000))</f>
        <v>0.19047619047619+8.23510455226712E-12j</v>
      </c>
      <c r="AA113" s="55">
        <f>20*LOG(IMABS(Z113),10)</f>
        <v>-14.403186068119158</v>
      </c>
      <c r="AB113" s="55">
        <f>(IMARGUMENT(Z113)*(180/PI()))</f>
        <v>2.4771428571428627E-9</v>
      </c>
      <c r="AC113" s="55"/>
      <c r="AD113" s="55"/>
      <c r="AE113" s="55"/>
      <c r="AF113" s="55" t="str">
        <f>IMPRODUCT(G113,N113,U113,Z113)</f>
        <v>-4.39424534330591-385.647243582167j</v>
      </c>
      <c r="AG113" s="55">
        <f>20*LOG(IMABS(AF113),10)</f>
        <v>51.724368456612382</v>
      </c>
      <c r="AH113" s="55">
        <f>(IMARGUMENT(AF113)*(180/PI()))</f>
        <v>-90.652826698974849</v>
      </c>
      <c r="AI113" s="55">
        <f t="shared" ref="AI113:AI176" si="11">(IMARGUMENT(IMPRODUCT(-1,AF113))*(180/PI()))</f>
        <v>89.347173301025151</v>
      </c>
      <c r="AJ113" s="55">
        <f>0-AG113</f>
        <v>-51.724368456612382</v>
      </c>
      <c r="AK113" s="55"/>
      <c r="AL113" s="55"/>
      <c r="AM113" s="39"/>
      <c r="AN113" s="55"/>
    </row>
    <row r="114" spans="2:40" s="29" customFormat="1" hidden="1" x14ac:dyDescent="0.3">
      <c r="B114" s="38">
        <v>1</v>
      </c>
      <c r="C114" s="55">
        <f t="shared" si="0"/>
        <v>104.71285480508996</v>
      </c>
      <c r="D114" s="55" t="str">
        <f t="shared" ref="D114:D177" si="12">COMPLEX(0,2*PI()*C114,"j")</f>
        <v>657.930270784171j</v>
      </c>
      <c r="E114" s="55">
        <f t="shared" si="1"/>
        <v>0.99999996317439055</v>
      </c>
      <c r="F114" s="55" t="str">
        <f t="shared" si="2"/>
        <v>0.000301435812944063j</v>
      </c>
      <c r="G114" s="55" t="str">
        <f t="shared" si="3"/>
        <v>1.66666657660343-0.000502393012926083j</v>
      </c>
      <c r="H114" s="55">
        <f t="shared" ref="H114:H177" si="13">20*LOG(IMABS(G114),10)</f>
        <v>4.4369749175749069</v>
      </c>
      <c r="I114" s="55">
        <f t="shared" ref="I114:I177" si="14">(IMARGUMENT(G114)*(180/PI()))</f>
        <v>-1.7270999988703423E-2</v>
      </c>
      <c r="J114" s="55"/>
      <c r="K114" s="55"/>
      <c r="L114" s="55" t="str">
        <f t="shared" si="4"/>
        <v>0.84+0.0000442129141966963j</v>
      </c>
      <c r="M114" s="55" t="str">
        <f t="shared" si="5"/>
        <v>1+0.044265548618359j</v>
      </c>
      <c r="N114" s="55" t="str">
        <f t="shared" ref="N114:N177" si="15">IMDIV(L114,M114)</f>
        <v>0.838359243483507-0.0370662189378731j</v>
      </c>
      <c r="O114" s="55">
        <f t="shared" ref="O114:O177" si="16">(IMARGUMENT(N114)*(180/PI()))</f>
        <v>-2.5315587996733901</v>
      </c>
      <c r="P114" s="55"/>
      <c r="Q114" s="55"/>
      <c r="R114" s="55"/>
      <c r="S114" s="55"/>
      <c r="T114" s="55"/>
      <c r="U114" s="55" t="str">
        <f t="shared" si="6"/>
        <v>44.9999999590907-1381.7435510219j</v>
      </c>
      <c r="V114" s="55">
        <f t="shared" si="7"/>
        <v>62.813152808228843</v>
      </c>
      <c r="W114" s="55">
        <f t="shared" si="8"/>
        <v>-88.134676224040305</v>
      </c>
      <c r="X114" s="55"/>
      <c r="Y114" s="55" t="str">
        <f t="shared" si="9"/>
        <v>85000-4.75354620641563E-06j</v>
      </c>
      <c r="Z114" s="55" t="str">
        <f t="shared" si="10"/>
        <v>0.19047619047619+8.62321307286282E-12j</v>
      </c>
      <c r="AA114" s="55">
        <f t="shared" ref="AA114:AA177" si="17">20*LOG(IMABS(Z114),10)</f>
        <v>-14.403186068119158</v>
      </c>
      <c r="AB114" s="55">
        <f t="shared" ref="AB114:AB177" si="18">(IMARGUMENT(Z114)*(180/PI()))</f>
        <v>2.5938870033146619E-9</v>
      </c>
      <c r="AC114" s="55"/>
      <c r="AD114" s="55"/>
      <c r="AE114" s="55"/>
      <c r="AF114" s="55" t="str">
        <f t="shared" ref="AF114:AF177" si="19">IMPRODUCT(G114,N114,U114,Z114)</f>
        <v>-4.39350080717556-368.273437766653j</v>
      </c>
      <c r="AG114" s="55">
        <f t="shared" ref="AG114:AG177" si="20">20*LOG(IMABS(AF114),10)</f>
        <v>51.324025982670349</v>
      </c>
      <c r="AH114" s="55">
        <f t="shared" ref="AH114:AH177" si="21">(IMARGUMENT(AF114)*(180/PI()))</f>
        <v>-90.683506021108499</v>
      </c>
      <c r="AI114" s="55">
        <f t="shared" si="11"/>
        <v>89.316493978891501</v>
      </c>
      <c r="AJ114" s="55">
        <f t="shared" ref="AJ114:AJ177" si="22">0-AG114</f>
        <v>-51.324025982670349</v>
      </c>
      <c r="AK114" s="55"/>
      <c r="AL114" s="55"/>
      <c r="AM114" s="39"/>
      <c r="AN114" s="55"/>
    </row>
    <row r="115" spans="2:40" s="29" customFormat="1" hidden="1" x14ac:dyDescent="0.3">
      <c r="B115" s="38">
        <v>2</v>
      </c>
      <c r="C115" s="55">
        <f t="shared" si="0"/>
        <v>109.64781961431851</v>
      </c>
      <c r="D115" s="55" t="str">
        <f t="shared" si="12"/>
        <v>688.937569164964j</v>
      </c>
      <c r="E115" s="55">
        <f t="shared" si="1"/>
        <v>0.99999995962152211</v>
      </c>
      <c r="F115" s="55" t="str">
        <f t="shared" si="2"/>
        <v>0.000315642045138659j</v>
      </c>
      <c r="G115" s="55" t="str">
        <f t="shared" si="3"/>
        <v>1.66666656791429-0.000526070065302606j</v>
      </c>
      <c r="H115" s="55">
        <f t="shared" si="13"/>
        <v>4.4369749103629381</v>
      </c>
      <c r="I115" s="55">
        <f t="shared" si="14"/>
        <v>-1.8084957152965236E-2</v>
      </c>
      <c r="J115" s="55"/>
      <c r="K115" s="55"/>
      <c r="L115" s="55" t="str">
        <f t="shared" si="4"/>
        <v>0.84+0.0000462966046478856j</v>
      </c>
      <c r="M115" s="55" t="str">
        <f t="shared" si="5"/>
        <v>1+0.0463517196534188j</v>
      </c>
      <c r="N115" s="55" t="str">
        <f t="shared" si="15"/>
        <v>0.83820128562409-0.0388057743997351j</v>
      </c>
      <c r="O115" s="55">
        <f t="shared" si="16"/>
        <v>-2.6507005508592236</v>
      </c>
      <c r="P115" s="55"/>
      <c r="Q115" s="55"/>
      <c r="R115" s="55"/>
      <c r="S115" s="55"/>
      <c r="T115" s="55"/>
      <c r="U115" s="55" t="str">
        <f t="shared" si="6"/>
        <v>44.999999959091-1319.55484700891j</v>
      </c>
      <c r="V115" s="55">
        <f t="shared" si="7"/>
        <v>62.413596724472093</v>
      </c>
      <c r="W115" s="55">
        <f t="shared" si="8"/>
        <v>-88.046832781810991</v>
      </c>
      <c r="X115" s="55"/>
      <c r="Y115" s="55" t="str">
        <f t="shared" si="9"/>
        <v>85000-4.97757393721686E-06j</v>
      </c>
      <c r="Z115" s="55" t="str">
        <f t="shared" si="10"/>
        <v>0.19047619047619+9.02961258452038E-12j</v>
      </c>
      <c r="AA115" s="55">
        <f t="shared" si="17"/>
        <v>-14.403186068119158</v>
      </c>
      <c r="AB115" s="55">
        <f t="shared" si="18"/>
        <v>2.7161331315889808E-9</v>
      </c>
      <c r="AC115" s="55"/>
      <c r="AD115" s="55"/>
      <c r="AE115" s="55"/>
      <c r="AF115" s="55" t="str">
        <f t="shared" si="19"/>
        <v>-4.39268473398782-351.680795640343j</v>
      </c>
      <c r="AG115" s="55">
        <f t="shared" si="20"/>
        <v>50.923650571872763</v>
      </c>
      <c r="AH115" s="55">
        <f t="shared" si="21"/>
        <v>-90.715618287107034</v>
      </c>
      <c r="AI115" s="55">
        <f t="shared" si="11"/>
        <v>89.284381712892966</v>
      </c>
      <c r="AJ115" s="55">
        <f t="shared" si="22"/>
        <v>-50.923650571872763</v>
      </c>
      <c r="AK115" s="55"/>
      <c r="AL115" s="55"/>
      <c r="AM115" s="39"/>
      <c r="AN115" s="55"/>
    </row>
    <row r="116" spans="2:40" s="29" customFormat="1" hidden="1" x14ac:dyDescent="0.3">
      <c r="B116" s="38">
        <v>3</v>
      </c>
      <c r="C116" s="55">
        <f t="shared" si="0"/>
        <v>114.81536214968828</v>
      </c>
      <c r="D116" s="55" t="str">
        <f t="shared" si="12"/>
        <v>721.406196497425j</v>
      </c>
      <c r="E116" s="55">
        <f t="shared" si="1"/>
        <v>0.99999995572587941</v>
      </c>
      <c r="F116" s="55" t="str">
        <f t="shared" si="2"/>
        <v>0.00033051779642986j</v>
      </c>
      <c r="G116" s="55" t="str">
        <f t="shared" si="3"/>
        <v>1.66666655838684-0.000550862982650333j</v>
      </c>
      <c r="H116" s="55">
        <f t="shared" si="13"/>
        <v>4.436974902455189</v>
      </c>
      <c r="I116" s="55">
        <f t="shared" si="14"/>
        <v>-1.893727493824432E-2</v>
      </c>
      <c r="J116" s="55"/>
      <c r="K116" s="55"/>
      <c r="L116" s="55" t="str">
        <f t="shared" si="4"/>
        <v>0.84+0.000048478496404627j</v>
      </c>
      <c r="M116" s="55" t="str">
        <f t="shared" si="5"/>
        <v>1+0.0485362089003468j</v>
      </c>
      <c r="N116" s="55" t="str">
        <f t="shared" si="15"/>
        <v>0.838028156756405-0.0406262311842968j</v>
      </c>
      <c r="O116" s="55">
        <f t="shared" si="16"/>
        <v>-2.7754325926024199</v>
      </c>
      <c r="P116" s="55"/>
      <c r="Q116" s="55"/>
      <c r="R116" s="55"/>
      <c r="S116" s="55"/>
      <c r="T116" s="55"/>
      <c r="U116" s="55" t="str">
        <f t="shared" si="6"/>
        <v>44.9999999590909-1260.16509574222j</v>
      </c>
      <c r="V116" s="55">
        <f t="shared" si="7"/>
        <v>62.014083416806507</v>
      </c>
      <c r="W116" s="55">
        <f t="shared" si="8"/>
        <v>-87.954859256821806</v>
      </c>
      <c r="X116" s="55"/>
      <c r="Y116" s="55" t="str">
        <f t="shared" si="9"/>
        <v>85000-5.21215976969389E-06j</v>
      </c>
      <c r="Z116" s="55" t="str">
        <f t="shared" si="10"/>
        <v>0.19047619047619+9.45516511509096E-12j</v>
      </c>
      <c r="AA116" s="55">
        <f t="shared" si="17"/>
        <v>-14.403186068119158</v>
      </c>
      <c r="AB116" s="55">
        <f t="shared" si="18"/>
        <v>2.8441405423937134E-9</v>
      </c>
      <c r="AC116" s="55"/>
      <c r="AD116" s="55"/>
      <c r="AE116" s="55"/>
      <c r="AF116" s="55" t="str">
        <f t="shared" si="19"/>
        <v>-4.39179028133153-335.834122921663j</v>
      </c>
      <c r="AG116" s="55">
        <f t="shared" si="20"/>
        <v>50.523239067593479</v>
      </c>
      <c r="AH116" s="55">
        <f t="shared" si="21"/>
        <v>-90.749229121518326</v>
      </c>
      <c r="AI116" s="55">
        <f t="shared" si="11"/>
        <v>89.250770878481674</v>
      </c>
      <c r="AJ116" s="55">
        <f t="shared" si="22"/>
        <v>-50.523239067593479</v>
      </c>
      <c r="AK116" s="55"/>
      <c r="AL116" s="55"/>
      <c r="AM116" s="39"/>
      <c r="AN116" s="55"/>
    </row>
    <row r="117" spans="2:40" s="29" customFormat="1" hidden="1" x14ac:dyDescent="0.3">
      <c r="B117" s="38">
        <v>4</v>
      </c>
      <c r="C117" s="55">
        <f t="shared" si="0"/>
        <v>120.2264434617413</v>
      </c>
      <c r="D117" s="55" t="str">
        <f t="shared" si="12"/>
        <v>755.40502309327j</v>
      </c>
      <c r="E117" s="55">
        <f t="shared" si="1"/>
        <v>0.99999995145439213</v>
      </c>
      <c r="F117" s="55" t="str">
        <f t="shared" si="2"/>
        <v>0.000346094620280582j</v>
      </c>
      <c r="G117" s="55" t="str">
        <f t="shared" si="3"/>
        <v>1.6666665479402-0.000576824354046001j</v>
      </c>
      <c r="H117" s="55">
        <f t="shared" si="13"/>
        <v>4.4369748937845168</v>
      </c>
      <c r="I117" s="55">
        <f t="shared" si="14"/>
        <v>-1.982976122516189E-2</v>
      </c>
      <c r="J117" s="55"/>
      <c r="K117" s="55"/>
      <c r="L117" s="55" t="str">
        <f t="shared" si="4"/>
        <v>0.84+0.0000507632175518677j</v>
      </c>
      <c r="M117" s="55" t="str">
        <f t="shared" si="5"/>
        <v>1+0.0508236499537152j</v>
      </c>
      <c r="N117" s="55" t="str">
        <f t="shared" si="15"/>
        <v>0.837838407009018-0.0425312426980528j</v>
      </c>
      <c r="O117" s="55">
        <f t="shared" si="16"/>
        <v>-2.9060147414344519</v>
      </c>
      <c r="P117" s="55"/>
      <c r="Q117" s="55"/>
      <c r="R117" s="55"/>
      <c r="S117" s="55"/>
      <c r="T117" s="55"/>
      <c r="U117" s="55" t="str">
        <f t="shared" si="6"/>
        <v>44.9999999590912-1203.44832359689j</v>
      </c>
      <c r="V117" s="55">
        <f t="shared" si="7"/>
        <v>61.614617001658885</v>
      </c>
      <c r="W117" s="55">
        <f t="shared" si="8"/>
        <v>-87.858562461208265</v>
      </c>
      <c r="X117" s="55"/>
      <c r="Y117" s="55" t="str">
        <f t="shared" si="9"/>
        <v>85000-5.45780129184887E-06j</v>
      </c>
      <c r="Z117" s="55" t="str">
        <f t="shared" si="10"/>
        <v>0.19047619047619+9.9007733185467E-12j</v>
      </c>
      <c r="AA117" s="55">
        <f t="shared" si="17"/>
        <v>-14.403186068119158</v>
      </c>
      <c r="AB117" s="55">
        <f t="shared" si="18"/>
        <v>2.9781807566094229E-9</v>
      </c>
      <c r="AC117" s="55"/>
      <c r="AD117" s="55"/>
      <c r="AE117" s="55"/>
      <c r="AF117" s="55" t="str">
        <f t="shared" si="19"/>
        <v>-4.39080995859359-320.699807767929j</v>
      </c>
      <c r="AG117" s="55">
        <f t="shared" si="20"/>
        <v>50.122788012903293</v>
      </c>
      <c r="AH117" s="55">
        <f t="shared" si="21"/>
        <v>-90.784406960889697</v>
      </c>
      <c r="AI117" s="55">
        <f t="shared" si="11"/>
        <v>89.215593039110303</v>
      </c>
      <c r="AJ117" s="55">
        <f t="shared" si="22"/>
        <v>-50.122788012903293</v>
      </c>
      <c r="AK117" s="55"/>
      <c r="AL117" s="55"/>
      <c r="AM117" s="39"/>
      <c r="AN117" s="55"/>
    </row>
    <row r="118" spans="2:40" s="29" customFormat="1" hidden="1" x14ac:dyDescent="0.3">
      <c r="B118" s="38">
        <v>5</v>
      </c>
      <c r="C118" s="55">
        <f t="shared" si="0"/>
        <v>125.89254117941672</v>
      </c>
      <c r="D118" s="55" t="str">
        <f t="shared" si="12"/>
        <v>791.006165022012j</v>
      </c>
      <c r="E118" s="55">
        <f t="shared" si="1"/>
        <v>0.99999994677079951</v>
      </c>
      <c r="F118" s="55" t="str">
        <f t="shared" si="2"/>
        <v>0.000362405557222634j</v>
      </c>
      <c r="G118" s="55" t="str">
        <f t="shared" si="3"/>
        <v>1.66666653648569-0.000604009247010341j</v>
      </c>
      <c r="H118" s="55">
        <f t="shared" si="13"/>
        <v>4.4369748842773324</v>
      </c>
      <c r="I118" s="55">
        <f t="shared" si="14"/>
        <v>-2.0764309097165111E-2</v>
      </c>
      <c r="J118" s="55"/>
      <c r="K118" s="55"/>
      <c r="L118" s="55" t="str">
        <f t="shared" si="4"/>
        <v>0.84+0.0000531556142894792j</v>
      </c>
      <c r="M118" s="55" t="str">
        <f t="shared" si="5"/>
        <v>1+0.053218894782681j</v>
      </c>
      <c r="N118" s="55" t="str">
        <f t="shared" si="15"/>
        <v>0.837630449404536-0.0445246111393403j</v>
      </c>
      <c r="O118" s="55">
        <f t="shared" si="16"/>
        <v>-3.0427185215651789</v>
      </c>
      <c r="P118" s="55"/>
      <c r="Q118" s="55"/>
      <c r="R118" s="55"/>
      <c r="S118" s="55"/>
      <c r="T118" s="55"/>
      <c r="U118" s="55" t="str">
        <f t="shared" si="6"/>
        <v>44.9999999590905-1149.28422669502j</v>
      </c>
      <c r="V118" s="55">
        <f t="shared" si="7"/>
        <v>61.215201990475094</v>
      </c>
      <c r="W118" s="55">
        <f t="shared" si="8"/>
        <v>-87.757740317636348</v>
      </c>
      <c r="X118" s="55"/>
      <c r="Y118" s="55" t="str">
        <f t="shared" si="9"/>
        <v>85000-5.71501954228403E-06j</v>
      </c>
      <c r="Z118" s="55" t="str">
        <f t="shared" si="10"/>
        <v>0.19047619047619+1.03673823896309E-11j</v>
      </c>
      <c r="AA118" s="55">
        <f t="shared" si="17"/>
        <v>-14.403186068119158</v>
      </c>
      <c r="AB118" s="55">
        <f t="shared" si="18"/>
        <v>3.1185380915015572E-9</v>
      </c>
      <c r="AC118" s="55"/>
      <c r="AD118" s="55"/>
      <c r="AE118" s="55"/>
      <c r="AF118" s="55" t="str">
        <f t="shared" si="19"/>
        <v>-4.38973556681707-306.245749500232j</v>
      </c>
      <c r="AG118" s="55">
        <f t="shared" si="20"/>
        <v>49.722293622448923</v>
      </c>
      <c r="AH118" s="55">
        <f t="shared" si="21"/>
        <v>-90.821223145180156</v>
      </c>
      <c r="AI118" s="55">
        <f t="shared" si="11"/>
        <v>89.178776854819844</v>
      </c>
      <c r="AJ118" s="55">
        <f t="shared" si="22"/>
        <v>-49.722293622448923</v>
      </c>
      <c r="AK118" s="55"/>
      <c r="AL118" s="55"/>
      <c r="AM118" s="39"/>
      <c r="AN118" s="55"/>
    </row>
    <row r="119" spans="2:40" s="29" customFormat="1" hidden="1" x14ac:dyDescent="0.3">
      <c r="B119" s="38">
        <v>6</v>
      </c>
      <c r="C119" s="55">
        <f t="shared" si="0"/>
        <v>131.82567385564073</v>
      </c>
      <c r="D119" s="55" t="str">
        <f t="shared" si="12"/>
        <v>828.28513707881j</v>
      </c>
      <c r="E119" s="55">
        <f t="shared" si="1"/>
        <v>0.99999994163534223</v>
      </c>
      <c r="F119" s="55" t="str">
        <f t="shared" si="2"/>
        <v>0.000379485204940114j</v>
      </c>
      <c r="G119" s="55" t="str">
        <f t="shared" si="3"/>
        <v>1.66666652392606-0.000632475324313115j</v>
      </c>
      <c r="H119" s="55">
        <f t="shared" si="13"/>
        <v>4.4369748738528596</v>
      </c>
      <c r="I119" s="55">
        <f t="shared" si="14"/>
        <v>-2.1742900856017985E-2</v>
      </c>
      <c r="J119" s="55"/>
      <c r="K119" s="55"/>
      <c r="L119" s="55" t="str">
        <f t="shared" si="4"/>
        <v>0.84+0.000055660761211696j</v>
      </c>
      <c r="M119" s="55" t="str">
        <f t="shared" si="5"/>
        <v>1+0.0557270240226623j</v>
      </c>
      <c r="N119" s="55" t="str">
        <f t="shared" si="15"/>
        <v>0.837402547188024-0.0466102911025739j</v>
      </c>
      <c r="O119" s="55">
        <f t="shared" si="16"/>
        <v>-3.1858276378573622</v>
      </c>
      <c r="P119" s="55"/>
      <c r="Q119" s="55"/>
      <c r="R119" s="55"/>
      <c r="S119" s="55"/>
      <c r="T119" s="55"/>
      <c r="U119" s="55" t="str">
        <f t="shared" si="6"/>
        <v>44.9999999590908-1097.5579157252j</v>
      </c>
      <c r="V119" s="55">
        <f t="shared" si="7"/>
        <v>60.81584332740286</v>
      </c>
      <c r="W119" s="55">
        <f t="shared" si="8"/>
        <v>-87.652181472066829</v>
      </c>
      <c r="X119" s="55"/>
      <c r="Y119" s="55" t="str">
        <f t="shared" si="9"/>
        <v>85000-0.0000059843601153944j</v>
      </c>
      <c r="Z119" s="55" t="str">
        <f t="shared" si="10"/>
        <v>0.19047619047619+1.08559820687427E-11j</v>
      </c>
      <c r="AA119" s="55">
        <f t="shared" si="17"/>
        <v>-14.403186068119158</v>
      </c>
      <c r="AB119" s="55">
        <f t="shared" si="18"/>
        <v>3.2655102637954576E-9</v>
      </c>
      <c r="AC119" s="55"/>
      <c r="AD119" s="55"/>
      <c r="AE119" s="55"/>
      <c r="AF119" s="55" t="str">
        <f t="shared" si="19"/>
        <v>-4.38855813323425-292.441290536666j</v>
      </c>
      <c r="AG119" s="55">
        <f t="shared" si="20"/>
        <v>49.321751751790963</v>
      </c>
      <c r="AH119" s="55">
        <f t="shared" si="21"/>
        <v>-90.859752007514686</v>
      </c>
      <c r="AI119" s="55">
        <f t="shared" si="11"/>
        <v>89.140247992485314</v>
      </c>
      <c r="AJ119" s="55">
        <f t="shared" si="22"/>
        <v>-49.321751751790963</v>
      </c>
      <c r="AK119" s="55"/>
      <c r="AL119" s="55"/>
      <c r="AM119" s="39"/>
      <c r="AN119" s="55"/>
    </row>
    <row r="120" spans="2:40" s="29" customFormat="1" hidden="1" x14ac:dyDescent="0.3">
      <c r="B120" s="38">
        <v>7</v>
      </c>
      <c r="C120" s="55">
        <f t="shared" si="0"/>
        <v>138.03842646028849</v>
      </c>
      <c r="D120" s="55" t="str">
        <f t="shared" si="12"/>
        <v>867.321012961474j</v>
      </c>
      <c r="E120" s="55">
        <f t="shared" si="1"/>
        <v>0.99999993600442538</v>
      </c>
      <c r="F120" s="55" t="str">
        <f t="shared" si="2"/>
        <v>0.000397369791655739j</v>
      </c>
      <c r="G120" s="55" t="str">
        <f t="shared" si="3"/>
        <v>1.6666665101547-0.000662282966282952j</v>
      </c>
      <c r="H120" s="55">
        <f t="shared" si="13"/>
        <v>4.4369748624226562</v>
      </c>
      <c r="I120" s="55">
        <f t="shared" si="14"/>
        <v>-2.2767612226536955E-2</v>
      </c>
      <c r="J120" s="55"/>
      <c r="K120" s="55"/>
      <c r="L120" s="55" t="str">
        <f t="shared" si="4"/>
        <v>0.84+0.000058283972071011j</v>
      </c>
      <c r="M120" s="55" t="str">
        <f t="shared" si="5"/>
        <v>1+0.058353357752048j</v>
      </c>
      <c r="N120" s="55" t="str">
        <f t="shared" si="15"/>
        <v>0.837152800043744-0.0487923928620103j</v>
      </c>
      <c r="O120" s="55">
        <f t="shared" si="16"/>
        <v>-3.3356384596196773</v>
      </c>
      <c r="P120" s="55"/>
      <c r="Q120" s="55"/>
      <c r="R120" s="55"/>
      <c r="S120" s="55"/>
      <c r="T120" s="55"/>
      <c r="U120" s="55" t="str">
        <f t="shared" si="6"/>
        <v>44.9999999590908-1048.15967224679j</v>
      </c>
      <c r="V120" s="55">
        <f t="shared" si="7"/>
        <v>60.416546430522644</v>
      </c>
      <c r="W120" s="55">
        <f t="shared" si="8"/>
        <v>-87.541664892924345</v>
      </c>
      <c r="X120" s="55"/>
      <c r="Y120" s="55" t="str">
        <f t="shared" si="9"/>
        <v>85000-6.26639431864665E-06j</v>
      </c>
      <c r="Z120" s="55" t="str">
        <f t="shared" si="10"/>
        <v>0.19047619047619+1.13676087413091E-11j</v>
      </c>
      <c r="AA120" s="55">
        <f t="shared" si="17"/>
        <v>-14.403186068119158</v>
      </c>
      <c r="AB120" s="55">
        <f t="shared" si="18"/>
        <v>3.4194090211734348E-9</v>
      </c>
      <c r="AC120" s="55"/>
      <c r="AD120" s="55"/>
      <c r="AE120" s="55"/>
      <c r="AF120" s="55" t="str">
        <f t="shared" si="19"/>
        <v>-4.38726784005781-279.257151389841j</v>
      </c>
      <c r="AG120" s="55">
        <f t="shared" si="20"/>
        <v>48.921157863986906</v>
      </c>
      <c r="AH120" s="55">
        <f t="shared" si="21"/>
        <v>-90.900070961351148</v>
      </c>
      <c r="AI120" s="55">
        <f t="shared" si="11"/>
        <v>89.099929038648852</v>
      </c>
      <c r="AJ120" s="55">
        <f t="shared" si="22"/>
        <v>-48.921157863986906</v>
      </c>
      <c r="AK120" s="55"/>
      <c r="AL120" s="55"/>
      <c r="AM120" s="39"/>
      <c r="AN120" s="55"/>
    </row>
    <row r="121" spans="2:40" s="29" customFormat="1" hidden="1" x14ac:dyDescent="0.3">
      <c r="B121" s="38">
        <v>8</v>
      </c>
      <c r="C121" s="55">
        <f t="shared" si="0"/>
        <v>144.54397707459273</v>
      </c>
      <c r="D121" s="55" t="str">
        <f t="shared" si="12"/>
        <v>908.196592996384j</v>
      </c>
      <c r="E121" s="55">
        <f t="shared" si="1"/>
        <v>0.99999992983024777</v>
      </c>
      <c r="F121" s="55" t="str">
        <f t="shared" si="2"/>
        <v>0.000416097252975763j</v>
      </c>
      <c r="G121" s="55" t="str">
        <f t="shared" si="3"/>
        <v>1.66666649505471-0.000693495398881408j</v>
      </c>
      <c r="H121" s="55">
        <f t="shared" si="13"/>
        <v>4.4369748498897197</v>
      </c>
      <c r="I121" s="55">
        <f t="shared" si="14"/>
        <v>-2.3840616759491666E-2</v>
      </c>
      <c r="J121" s="55"/>
      <c r="K121" s="55"/>
      <c r="L121" s="55" t="str">
        <f t="shared" si="4"/>
        <v>0.84+0.000061030811049357j</v>
      </c>
      <c r="M121" s="55" t="str">
        <f t="shared" si="5"/>
        <v>1+0.0611034667767967j</v>
      </c>
      <c r="N121" s="55" t="str">
        <f t="shared" si="15"/>
        <v>0.836879129114896-0.0510751852510172j</v>
      </c>
      <c r="O121" s="55">
        <f t="shared" si="16"/>
        <v>-3.4924605140797249</v>
      </c>
      <c r="P121" s="55"/>
      <c r="Q121" s="55"/>
      <c r="R121" s="55"/>
      <c r="S121" s="55"/>
      <c r="T121" s="55"/>
      <c r="U121" s="55" t="str">
        <f t="shared" si="6"/>
        <v>44.9999999590907-1000.98471596241j</v>
      </c>
      <c r="V121" s="55">
        <f t="shared" si="7"/>
        <v>60.017317236953438</v>
      </c>
      <c r="W121" s="55">
        <f t="shared" si="8"/>
        <v>-87.425959456708583</v>
      </c>
      <c r="X121" s="55"/>
      <c r="Y121" s="55" t="str">
        <f t="shared" si="9"/>
        <v>85000-6.56172038439887E-06j</v>
      </c>
      <c r="Z121" s="55" t="str">
        <f t="shared" si="10"/>
        <v>0.19047619047619+1.19033476360977E-11j</v>
      </c>
      <c r="AA121" s="55">
        <f t="shared" si="17"/>
        <v>-14.403186068119158</v>
      </c>
      <c r="AB121" s="55">
        <f t="shared" si="18"/>
        <v>3.5805608035334825E-9</v>
      </c>
      <c r="AC121" s="55"/>
      <c r="AD121" s="55"/>
      <c r="AE121" s="55"/>
      <c r="AF121" s="55" t="str">
        <f t="shared" si="19"/>
        <v>-4.38585394708536-266.66536859133j</v>
      </c>
      <c r="AG121" s="55">
        <f t="shared" si="20"/>
        <v>48.520506993195752</v>
      </c>
      <c r="AH121" s="55">
        <f t="shared" si="21"/>
        <v>-90.942260583967212</v>
      </c>
      <c r="AI121" s="55">
        <f t="shared" si="11"/>
        <v>89.057739416032788</v>
      </c>
      <c r="AJ121" s="55">
        <f t="shared" si="22"/>
        <v>-48.520506993195752</v>
      </c>
      <c r="AK121" s="55"/>
      <c r="AL121" s="55"/>
      <c r="AM121" s="39"/>
      <c r="AN121" s="55"/>
    </row>
    <row r="122" spans="2:40" s="29" customFormat="1" hidden="1" x14ac:dyDescent="0.3">
      <c r="B122" s="38">
        <v>9</v>
      </c>
      <c r="C122" s="55">
        <f t="shared" si="0"/>
        <v>151.35612484362082</v>
      </c>
      <c r="D122" s="55" t="str">
        <f t="shared" si="12"/>
        <v>950.998579769077j</v>
      </c>
      <c r="E122" s="55">
        <f t="shared" si="1"/>
        <v>0.99999992306039664</v>
      </c>
      <c r="F122" s="55" t="str">
        <f t="shared" si="2"/>
        <v>0.000435707312356478j</v>
      </c>
      <c r="G122" s="55" t="str">
        <f t="shared" si="3"/>
        <v>1.6666664784979-0.000726178827812866j</v>
      </c>
      <c r="H122" s="55">
        <f t="shared" si="13"/>
        <v>4.4369748361476233</v>
      </c>
      <c r="I122" s="55">
        <f t="shared" si="14"/>
        <v>-2.496419044200815E-2</v>
      </c>
      <c r="J122" s="55"/>
      <c r="K122" s="55"/>
      <c r="L122" s="55" t="str">
        <f t="shared" si="4"/>
        <v>0.84+0.000063907104560482j</v>
      </c>
      <c r="M122" s="55" t="str">
        <f t="shared" si="5"/>
        <v>1+0.0639831844468635j</v>
      </c>
      <c r="N122" s="55" t="str">
        <f t="shared" si="15"/>
        <v>0.836579260737032-0.0534630980395977j</v>
      </c>
      <c r="O122" s="55">
        <f t="shared" si="16"/>
        <v>-3.6566169881143122</v>
      </c>
      <c r="P122" s="55"/>
      <c r="Q122" s="55"/>
      <c r="R122" s="55"/>
      <c r="S122" s="55"/>
      <c r="T122" s="55"/>
      <c r="U122" s="55" t="str">
        <f t="shared" si="6"/>
        <v>44.999999959091-955.932982464967j</v>
      </c>
      <c r="V122" s="55">
        <f t="shared" si="7"/>
        <v>59.618162252186835</v>
      </c>
      <c r="W122" s="55">
        <f t="shared" si="8"/>
        <v>-87.304823520184797</v>
      </c>
      <c r="X122" s="55"/>
      <c r="Y122" s="55" t="str">
        <f t="shared" si="9"/>
        <v>85000-6.87096473883158E-06j</v>
      </c>
      <c r="Z122" s="55" t="str">
        <f t="shared" si="10"/>
        <v>0.19047619047619+1.24643351271321E-11j</v>
      </c>
      <c r="AA122" s="55">
        <f t="shared" si="17"/>
        <v>-14.403186068119158</v>
      </c>
      <c r="AB122" s="55">
        <f t="shared" si="18"/>
        <v>3.7493074354119798E-9</v>
      </c>
      <c r="AC122" s="55"/>
      <c r="AD122" s="55"/>
      <c r="AE122" s="55"/>
      <c r="AF122" s="55" t="str">
        <f t="shared" si="19"/>
        <v>-4.38430470766177-254.639235411923j</v>
      </c>
      <c r="AG122" s="55">
        <f t="shared" si="20"/>
        <v>48.119793705065803</v>
      </c>
      <c r="AH122" s="55">
        <f t="shared" si="21"/>
        <v>-90.986404694991805</v>
      </c>
      <c r="AI122" s="55">
        <f t="shared" si="11"/>
        <v>89.013595305008195</v>
      </c>
      <c r="AJ122" s="55">
        <f t="shared" si="22"/>
        <v>-48.119793705065803</v>
      </c>
      <c r="AK122" s="55"/>
      <c r="AL122" s="55"/>
      <c r="AM122" s="39"/>
      <c r="AN122" s="55"/>
    </row>
    <row r="123" spans="2:40" s="29" customFormat="1" hidden="1" x14ac:dyDescent="0.3">
      <c r="B123" s="38">
        <v>10</v>
      </c>
      <c r="C123" s="55">
        <f t="shared" si="0"/>
        <v>158.48931924611136</v>
      </c>
      <c r="D123" s="55" t="str">
        <f t="shared" si="12"/>
        <v>995.817762032062j</v>
      </c>
      <c r="E123" s="55">
        <f t="shared" si="1"/>
        <v>0.99999991563740243</v>
      </c>
      <c r="F123" s="55" t="str">
        <f t="shared" si="2"/>
        <v>0.000456241565362999j</v>
      </c>
      <c r="G123" s="55" t="str">
        <f t="shared" si="3"/>
        <v>1.66666646034372-0.000760402578954763j</v>
      </c>
      <c r="H123" s="55">
        <f t="shared" si="13"/>
        <v>4.4369748210797244</v>
      </c>
      <c r="I123" s="55">
        <f t="shared" si="14"/>
        <v>-2.6140716525255063E-2</v>
      </c>
      <c r="J123" s="55"/>
      <c r="K123" s="55"/>
      <c r="L123" s="55" t="str">
        <f t="shared" si="4"/>
        <v>0.84+0.0000669189536085546j</v>
      </c>
      <c r="M123" s="55" t="str">
        <f t="shared" si="5"/>
        <v>1+0.0669986190295171j</v>
      </c>
      <c r="N123" s="55" t="str">
        <f t="shared" si="15"/>
        <v>0.836250708792346-0.0559607236979335j</v>
      </c>
      <c r="O123" s="55">
        <f t="shared" si="16"/>
        <v>-3.8284452364848303</v>
      </c>
      <c r="P123" s="55"/>
      <c r="Q123" s="55"/>
      <c r="R123" s="55"/>
      <c r="S123" s="55"/>
      <c r="T123" s="55"/>
      <c r="U123" s="55" t="str">
        <f t="shared" si="6"/>
        <v>44.9999999590911-912.908910987491j</v>
      </c>
      <c r="V123" s="55">
        <f t="shared" si="7"/>
        <v>59.219088604029366</v>
      </c>
      <c r="W123" s="55">
        <f t="shared" si="8"/>
        <v>-87.178004479408102</v>
      </c>
      <c r="X123" s="55"/>
      <c r="Y123" s="55" t="str">
        <f t="shared" si="9"/>
        <v>85000-7.19478333068165E-06j</v>
      </c>
      <c r="Z123" s="55" t="str">
        <f t="shared" si="10"/>
        <v>0.19047619047619+1.30517611440937E-11j</v>
      </c>
      <c r="AA123" s="55">
        <f t="shared" si="17"/>
        <v>-14.403186068119158</v>
      </c>
      <c r="AB123" s="55">
        <f t="shared" si="18"/>
        <v>3.9260068510394008E-9</v>
      </c>
      <c r="AC123" s="55"/>
      <c r="AD123" s="55"/>
      <c r="AE123" s="55"/>
      <c r="AF123" s="55" t="str">
        <f t="shared" si="19"/>
        <v>-4.38260727751233-243.153245252475j</v>
      </c>
      <c r="AG123" s="55">
        <f t="shared" si="20"/>
        <v>47.719012053650857</v>
      </c>
      <c r="AH123" s="55">
        <f t="shared" si="21"/>
        <v>-91.032590428492171</v>
      </c>
      <c r="AI123" s="55">
        <f t="shared" si="11"/>
        <v>88.967409571507829</v>
      </c>
      <c r="AJ123" s="55">
        <f t="shared" si="22"/>
        <v>-47.719012053650857</v>
      </c>
      <c r="AK123" s="55"/>
      <c r="AL123" s="55"/>
      <c r="AM123" s="39"/>
      <c r="AN123" s="55"/>
    </row>
    <row r="124" spans="2:40" s="29" customFormat="1" hidden="1" x14ac:dyDescent="0.3">
      <c r="B124" s="38">
        <v>11</v>
      </c>
      <c r="C124" s="55">
        <f t="shared" si="0"/>
        <v>165.95869074375605</v>
      </c>
      <c r="D124" s="55" t="str">
        <f t="shared" si="12"/>
        <v>1042.74920727993j</v>
      </c>
      <c r="E124" s="55">
        <f t="shared" si="1"/>
        <v>0.99999990749825129</v>
      </c>
      <c r="F124" s="55" t="str">
        <f t="shared" si="2"/>
        <v>0.000477743567899027j</v>
      </c>
      <c r="G124" s="55" t="str">
        <f t="shared" si="3"/>
        <v>1.66666644043805-0.000796239245405968j</v>
      </c>
      <c r="H124" s="55">
        <f t="shared" si="13"/>
        <v>4.4369748045580604</v>
      </c>
      <c r="I124" s="55">
        <f t="shared" si="14"/>
        <v>-2.7372690579653199E-2</v>
      </c>
      <c r="J124" s="55"/>
      <c r="K124" s="55"/>
      <c r="L124" s="55" t="str">
        <f t="shared" si="4"/>
        <v>0.84+0.0000700727467292113j</v>
      </c>
      <c r="M124" s="55" t="str">
        <f t="shared" si="5"/>
        <v>1+0.0701561666657937j</v>
      </c>
      <c r="N124" s="55" t="str">
        <f t="shared" si="15"/>
        <v>0.835890755589067-0.0585728184167736j</v>
      </c>
      <c r="O124" s="55">
        <f t="shared" si="16"/>
        <v>-4.0082972944467707</v>
      </c>
      <c r="P124" s="55"/>
      <c r="Q124" s="55"/>
      <c r="R124" s="55"/>
      <c r="S124" s="55"/>
      <c r="T124" s="55"/>
      <c r="U124" s="55" t="str">
        <f t="shared" si="6"/>
        <v>44.9999999590907-871.821241706047j</v>
      </c>
      <c r="V124" s="55">
        <f t="shared" si="7"/>
        <v>58.820104101572497</v>
      </c>
      <c r="W124" s="55">
        <f t="shared" si="8"/>
        <v>-87.045238315975425</v>
      </c>
      <c r="X124" s="55"/>
      <c r="Y124" s="55" t="str">
        <f t="shared" si="9"/>
        <v>85000-7.53386302259749E-06j</v>
      </c>
      <c r="Z124" s="55" t="str">
        <f t="shared" si="10"/>
        <v>0.19047619047619+1.3666871696322E-11j</v>
      </c>
      <c r="AA124" s="55">
        <f t="shared" si="17"/>
        <v>-14.403186068119158</v>
      </c>
      <c r="AB124" s="55">
        <f t="shared" si="18"/>
        <v>4.1110338535667768E-9</v>
      </c>
      <c r="AC124" s="55"/>
      <c r="AD124" s="55"/>
      <c r="AE124" s="55"/>
      <c r="AF124" s="55" t="str">
        <f t="shared" si="19"/>
        <v>-4.38074761595946-232.183037586067j</v>
      </c>
      <c r="AG124" s="55">
        <f t="shared" si="20"/>
        <v>47.318155534592982</v>
      </c>
      <c r="AH124" s="55">
        <f t="shared" si="21"/>
        <v>-91.080908296890826</v>
      </c>
      <c r="AI124" s="55">
        <f t="shared" si="11"/>
        <v>88.919091703109174</v>
      </c>
      <c r="AJ124" s="55">
        <f t="shared" si="22"/>
        <v>-47.318155534592982</v>
      </c>
      <c r="AK124" s="55"/>
      <c r="AL124" s="55"/>
      <c r="AM124" s="39"/>
      <c r="AN124" s="55"/>
    </row>
    <row r="125" spans="2:40" s="29" customFormat="1" hidden="1" x14ac:dyDescent="0.3">
      <c r="B125" s="38">
        <v>12</v>
      </c>
      <c r="C125" s="55">
        <f t="shared" si="0"/>
        <v>173.78008287493756</v>
      </c>
      <c r="D125" s="55" t="str">
        <f t="shared" si="12"/>
        <v>1091.89246340026j</v>
      </c>
      <c r="E125" s="55">
        <f t="shared" si="1"/>
        <v>0.99999989857384941</v>
      </c>
      <c r="F125" s="55" t="str">
        <f t="shared" si="2"/>
        <v>0.000500258928594765j</v>
      </c>
      <c r="G125" s="55" t="str">
        <f t="shared" si="3"/>
        <v>1.66666641861192-0.000833764841465232j</v>
      </c>
      <c r="H125" s="55">
        <f t="shared" si="13"/>
        <v>4.4369747864424323</v>
      </c>
      <c r="I125" s="55">
        <f t="shared" si="14"/>
        <v>-2.8662725788331334E-2</v>
      </c>
      <c r="J125" s="55"/>
      <c r="K125" s="55"/>
      <c r="L125" s="55" t="str">
        <f t="shared" si="4"/>
        <v>0.84+0.0000733751735404975j</v>
      </c>
      <c r="M125" s="55" t="str">
        <f t="shared" si="5"/>
        <v>1+0.0734625249375695j</v>
      </c>
      <c r="N125" s="55" t="str">
        <f t="shared" si="15"/>
        <v>0.835496431168178-0.0613043022364021j</v>
      </c>
      <c r="O125" s="55">
        <f t="shared" si="16"/>
        <v>-4.1965403921665256</v>
      </c>
      <c r="P125" s="55"/>
      <c r="Q125" s="55"/>
      <c r="R125" s="55"/>
      <c r="S125" s="55"/>
      <c r="T125" s="55"/>
      <c r="U125" s="55" t="str">
        <f t="shared" si="6"/>
        <v>44.999999959091-832.582822165377j</v>
      </c>
      <c r="V125" s="55">
        <f t="shared" si="7"/>
        <v>58.421217299635728</v>
      </c>
      <c r="W125" s="55">
        <f t="shared" si="8"/>
        <v>-86.906249131061628</v>
      </c>
      <c r="X125" s="55"/>
      <c r="Y125" s="55" t="str">
        <f t="shared" si="9"/>
        <v>85000-7.88892304806688E-06j</v>
      </c>
      <c r="Z125" s="55" t="str">
        <f t="shared" si="10"/>
        <v>0.19047619047619+1.43109715157676E-11j</v>
      </c>
      <c r="AA125" s="55">
        <f t="shared" si="17"/>
        <v>-14.403186068119158</v>
      </c>
      <c r="AB125" s="55">
        <f t="shared" si="18"/>
        <v>4.3047809100734758E-9</v>
      </c>
      <c r="AC125" s="55"/>
      <c r="AD125" s="55"/>
      <c r="AE125" s="55"/>
      <c r="AF125" s="55" t="str">
        <f t="shared" si="19"/>
        <v>-4.3787103790123-221.705346337516j</v>
      </c>
      <c r="AG125" s="55">
        <f t="shared" si="20"/>
        <v>46.917217034291937</v>
      </c>
      <c r="AH125" s="55">
        <f t="shared" si="21"/>
        <v>-91.131452244711696</v>
      </c>
      <c r="AI125" s="55">
        <f t="shared" si="11"/>
        <v>88.868547755288304</v>
      </c>
      <c r="AJ125" s="55">
        <f t="shared" si="22"/>
        <v>-46.917217034291937</v>
      </c>
      <c r="AK125" s="55"/>
      <c r="AL125" s="55"/>
      <c r="AM125" s="39"/>
      <c r="AN125" s="55"/>
    </row>
    <row r="126" spans="2:40" s="29" customFormat="1" hidden="1" x14ac:dyDescent="0.3">
      <c r="B126" s="38">
        <v>13</v>
      </c>
      <c r="C126" s="55">
        <f t="shared" si="0"/>
        <v>181.97008586099835</v>
      </c>
      <c r="D126" s="55" t="str">
        <f t="shared" si="12"/>
        <v>1143.35176982803j</v>
      </c>
      <c r="E126" s="55">
        <f t="shared" si="1"/>
        <v>0.99999988878843737</v>
      </c>
      <c r="F126" s="55" t="str">
        <f t="shared" si="2"/>
        <v>0.000523835405548932j</v>
      </c>
      <c r="G126" s="55" t="str">
        <f t="shared" si="3"/>
        <v>1.66666639468005-0.00087305896386625j</v>
      </c>
      <c r="H126" s="55">
        <f t="shared" si="13"/>
        <v>4.4369747665790706</v>
      </c>
      <c r="I126" s="55">
        <f t="shared" si="14"/>
        <v>-3.0013558490056748E-2</v>
      </c>
      <c r="J126" s="55"/>
      <c r="K126" s="55"/>
      <c r="L126" s="55" t="str">
        <f t="shared" si="4"/>
        <v>0.84+0.0000768332389324436j</v>
      </c>
      <c r="M126" s="55" t="str">
        <f t="shared" si="5"/>
        <v>1+0.0769247070740299j</v>
      </c>
      <c r="N126" s="55" t="str">
        <f t="shared" si="15"/>
        <v>0.835064490938751-0.0641602581144549j</v>
      </c>
      <c r="O126" s="55">
        <f t="shared" si="16"/>
        <v>-4.3935574678790612</v>
      </c>
      <c r="P126" s="55"/>
      <c r="Q126" s="55"/>
      <c r="R126" s="55"/>
      <c r="S126" s="55"/>
      <c r="T126" s="55"/>
      <c r="U126" s="55" t="str">
        <f t="shared" si="6"/>
        <v>44.9999999590908-795.110422416842j</v>
      </c>
      <c r="V126" s="55">
        <f t="shared" si="7"/>
        <v>58.022437569169448</v>
      </c>
      <c r="W126" s="55">
        <f t="shared" si="8"/>
        <v>-86.760748667987343</v>
      </c>
      <c r="X126" s="55"/>
      <c r="Y126" s="55" t="str">
        <f t="shared" si="9"/>
        <v>85000-8.26071653700751E-06j</v>
      </c>
      <c r="Z126" s="55" t="str">
        <f t="shared" si="10"/>
        <v>0.19047619047619+1.49854268245034E-11j</v>
      </c>
      <c r="AA126" s="55">
        <f t="shared" si="17"/>
        <v>-14.403186068119158</v>
      </c>
      <c r="AB126" s="55">
        <f t="shared" si="18"/>
        <v>4.5076589840424363E-9</v>
      </c>
      <c r="AC126" s="55"/>
      <c r="AD126" s="55"/>
      <c r="AE126" s="55"/>
      <c r="AF126" s="55" t="str">
        <f t="shared" si="19"/>
        <v>-4.37647880382249-211.697950591631j</v>
      </c>
      <c r="AG126" s="55">
        <f t="shared" si="20"/>
        <v>46.516188774773688</v>
      </c>
      <c r="AH126" s="55">
        <f t="shared" si="21"/>
        <v>-91.184319689848792</v>
      </c>
      <c r="AI126" s="55">
        <f t="shared" si="11"/>
        <v>88.815680310151208</v>
      </c>
      <c r="AJ126" s="55">
        <f t="shared" si="22"/>
        <v>-46.516188774773688</v>
      </c>
      <c r="AK126" s="55"/>
      <c r="AL126" s="55"/>
      <c r="AM126" s="39"/>
      <c r="AN126" s="55"/>
    </row>
    <row r="127" spans="2:40" s="29" customFormat="1" hidden="1" x14ac:dyDescent="0.3">
      <c r="B127" s="38">
        <v>14</v>
      </c>
      <c r="C127" s="55">
        <f t="shared" si="0"/>
        <v>190.54607179632475</v>
      </c>
      <c r="D127" s="55" t="str">
        <f t="shared" si="12"/>
        <v>1197.23627865145j</v>
      </c>
      <c r="E127" s="55">
        <f t="shared" si="1"/>
        <v>0.99999987805894641</v>
      </c>
      <c r="F127" s="55" t="str">
        <f t="shared" si="2"/>
        <v>0.000548523007630107j</v>
      </c>
      <c r="G127" s="55" t="str">
        <f t="shared" si="3"/>
        <v>1.66666636843927-0.000914204960611371j</v>
      </c>
      <c r="H127" s="55">
        <f t="shared" si="13"/>
        <v>4.4369747447992935</v>
      </c>
      <c r="I127" s="55">
        <f t="shared" si="14"/>
        <v>-3.1428053983399221E-2</v>
      </c>
      <c r="J127" s="55"/>
      <c r="K127" s="55"/>
      <c r="L127" s="55" t="str">
        <f t="shared" si="4"/>
        <v>0.84+0.0000804542779253774j</v>
      </c>
      <c r="M127" s="55" t="str">
        <f t="shared" si="5"/>
        <v>1+0.0805500568276696j</v>
      </c>
      <c r="N127" s="55" t="str">
        <f t="shared" si="15"/>
        <v>0.834591391543792-0.0671459297388109j</v>
      </c>
      <c r="O127" s="55">
        <f t="shared" si="16"/>
        <v>-4.5997476761492946</v>
      </c>
      <c r="P127" s="55"/>
      <c r="Q127" s="55"/>
      <c r="R127" s="55"/>
      <c r="S127" s="55"/>
      <c r="T127" s="55"/>
      <c r="U127" s="55" t="str">
        <f t="shared" si="6"/>
        <v>44.9999999590908-759.324558476563j</v>
      </c>
      <c r="V127" s="55">
        <f t="shared" si="7"/>
        <v>57.6237751741415</v>
      </c>
      <c r="W127" s="55">
        <f t="shared" si="8"/>
        <v>-86.608435824287852</v>
      </c>
      <c r="X127" s="55"/>
      <c r="Y127" s="55" t="str">
        <f t="shared" si="9"/>
        <v>85000-8.65003211325671E-06j</v>
      </c>
      <c r="Z127" s="55" t="str">
        <f t="shared" si="10"/>
        <v>0.19047619047619+1.56916682326652E-11j</v>
      </c>
      <c r="AA127" s="55">
        <f t="shared" si="17"/>
        <v>-14.403186068119158</v>
      </c>
      <c r="AB127" s="55">
        <f t="shared" si="18"/>
        <v>4.720098407068936E-9</v>
      </c>
      <c r="AC127" s="55"/>
      <c r="AD127" s="55"/>
      <c r="AE127" s="55"/>
      <c r="AF127" s="55" t="str">
        <f t="shared" si="19"/>
        <v>-4.37403458399693-202.139627526684j</v>
      </c>
      <c r="AG127" s="55">
        <f t="shared" si="20"/>
        <v>46.115062253962321</v>
      </c>
      <c r="AH127" s="55">
        <f t="shared" si="21"/>
        <v>-91.239611549700442</v>
      </c>
      <c r="AI127" s="55">
        <f t="shared" si="11"/>
        <v>88.760388450299558</v>
      </c>
      <c r="AJ127" s="55">
        <f t="shared" si="22"/>
        <v>-46.115062253962321</v>
      </c>
      <c r="AK127" s="55"/>
      <c r="AL127" s="55"/>
      <c r="AM127" s="39"/>
      <c r="AN127" s="55"/>
    </row>
    <row r="128" spans="2:40" s="29" customFormat="1" hidden="1" x14ac:dyDescent="0.3">
      <c r="B128" s="38">
        <v>15</v>
      </c>
      <c r="C128" s="55">
        <f t="shared" si="0"/>
        <v>199.52623149688799</v>
      </c>
      <c r="D128" s="55" t="str">
        <f t="shared" si="12"/>
        <v>1253.66028613816j</v>
      </c>
      <c r="E128" s="55">
        <f t="shared" si="1"/>
        <v>0.99999986629429349</v>
      </c>
      <c r="F128" s="55" t="str">
        <f t="shared" si="2"/>
        <v>0.000574374100552229j</v>
      </c>
      <c r="G128" s="55" t="str">
        <f t="shared" si="3"/>
        <v>1.66666633966682-0.000957290107761958j</v>
      </c>
      <c r="H128" s="55">
        <f t="shared" si="13"/>
        <v>4.436974720918208</v>
      </c>
      <c r="I128" s="55">
        <f t="shared" si="14"/>
        <v>-3.2909212604437001E-2</v>
      </c>
      <c r="J128" s="55"/>
      <c r="K128" s="55"/>
      <c r="L128" s="55" t="str">
        <f t="shared" si="4"/>
        <v>0.84+0.0000842459712284845j</v>
      </c>
      <c r="M128" s="55" t="str">
        <f t="shared" si="5"/>
        <v>1+0.0843462640513754j</v>
      </c>
      <c r="N128" s="55" t="str">
        <f t="shared" si="15"/>
        <v>0.834073264860942-0.0702667178649253j</v>
      </c>
      <c r="O128" s="55">
        <f t="shared" si="16"/>
        <v>-4.8155268869487671</v>
      </c>
      <c r="P128" s="55"/>
      <c r="Q128" s="55"/>
      <c r="R128" s="55"/>
      <c r="S128" s="55"/>
      <c r="T128" s="55"/>
      <c r="U128" s="55" t="str">
        <f t="shared" si="6"/>
        <v>44.9999999590911-725.149323729229j</v>
      </c>
      <c r="V128" s="55">
        <f t="shared" si="7"/>
        <v>57.225241355470679</v>
      </c>
      <c r="W128" s="55">
        <f t="shared" si="8"/>
        <v>-86.448996154511192</v>
      </c>
      <c r="X128" s="55"/>
      <c r="Y128" s="55" t="str">
        <f t="shared" si="9"/>
        <v>85000-9.05769556734824E-06j</v>
      </c>
      <c r="Z128" s="55" t="str">
        <f t="shared" si="10"/>
        <v>0.19047619047619+1.64311937729673E-11j</v>
      </c>
      <c r="AA128" s="55">
        <f t="shared" si="17"/>
        <v>-14.403186068119158</v>
      </c>
      <c r="AB128" s="55">
        <f t="shared" si="18"/>
        <v>4.942549791651508E-9</v>
      </c>
      <c r="AC128" s="55"/>
      <c r="AD128" s="55"/>
      <c r="AE128" s="55"/>
      <c r="AF128" s="55" t="str">
        <f t="shared" si="19"/>
        <v>-4.37135773527551-193.010107474344j</v>
      </c>
      <c r="AG128" s="55">
        <f t="shared" si="20"/>
        <v>45.713828181051682</v>
      </c>
      <c r="AH128" s="55">
        <f t="shared" si="21"/>
        <v>-91.297432249121854</v>
      </c>
      <c r="AI128" s="55">
        <f t="shared" si="11"/>
        <v>88.702567750878146</v>
      </c>
      <c r="AJ128" s="55">
        <f t="shared" si="22"/>
        <v>-45.713828181051682</v>
      </c>
      <c r="AK128" s="55"/>
      <c r="AL128" s="55"/>
      <c r="AM128" s="39"/>
      <c r="AN128" s="55"/>
    </row>
    <row r="129" spans="2:40" s="29" customFormat="1" hidden="1" x14ac:dyDescent="0.3">
      <c r="B129" s="38">
        <v>16</v>
      </c>
      <c r="C129" s="55">
        <f t="shared" si="0"/>
        <v>208.92961308540396</v>
      </c>
      <c r="D129" s="55" t="str">
        <f t="shared" si="12"/>
        <v>1312.74347517293j</v>
      </c>
      <c r="E129" s="55">
        <f t="shared" si="1"/>
        <v>0.99999985339460806</v>
      </c>
      <c r="F129" s="55" t="str">
        <f t="shared" si="2"/>
        <v>0.000601443517949298j</v>
      </c>
      <c r="G129" s="55" t="str">
        <f t="shared" si="3"/>
        <v>1.66666630811847-0.00100240579456043j</v>
      </c>
      <c r="H129" s="55">
        <f t="shared" si="13"/>
        <v>4.4369746947331894</v>
      </c>
      <c r="I129" s="55">
        <f t="shared" si="14"/>
        <v>-3.4460176090900151E-2</v>
      </c>
      <c r="J129" s="55"/>
      <c r="K129" s="55"/>
      <c r="L129" s="55" t="str">
        <f t="shared" si="4"/>
        <v>0.84+0.0000882163615316206j</v>
      </c>
      <c r="M129" s="55" t="str">
        <f t="shared" si="5"/>
        <v>1+0.0883213810096347j</v>
      </c>
      <c r="N129" s="55" t="str">
        <f t="shared" si="15"/>
        <v>0.833505890047319-0.0735281749271123j</v>
      </c>
      <c r="O129" s="55">
        <f t="shared" si="16"/>
        <v>-5.0413281705192707</v>
      </c>
      <c r="P129" s="55"/>
      <c r="Q129" s="55"/>
      <c r="R129" s="55"/>
      <c r="S129" s="55"/>
      <c r="T129" s="55"/>
      <c r="U129" s="55" t="str">
        <f t="shared" si="6"/>
        <v>44.9999999590911-692.512227919986j</v>
      </c>
      <c r="V129" s="55">
        <f t="shared" si="7"/>
        <v>56.82684842261375</v>
      </c>
      <c r="W129" s="55">
        <f t="shared" si="8"/>
        <v>-86.282101365271714</v>
      </c>
      <c r="X129" s="55"/>
      <c r="Y129" s="55" t="str">
        <f t="shared" si="9"/>
        <v>85000-9.48457160812441E-06j</v>
      </c>
      <c r="Z129" s="55" t="str">
        <f t="shared" si="10"/>
        <v>0.19047619047619+1.72055720782302E-11j</v>
      </c>
      <c r="AA129" s="55">
        <f t="shared" si="17"/>
        <v>-14.403186068119158</v>
      </c>
      <c r="AB129" s="55">
        <f t="shared" si="18"/>
        <v>5.1754849870013099E-9</v>
      </c>
      <c r="AC129" s="55"/>
      <c r="AD129" s="55"/>
      <c r="AE129" s="55"/>
      <c r="AF129" s="55" t="str">
        <f t="shared" si="19"/>
        <v>-4.36842645110348-184.29003101202j</v>
      </c>
      <c r="AG129" s="55">
        <f t="shared" si="20"/>
        <v>45.312476406672431</v>
      </c>
      <c r="AH129" s="55">
        <f t="shared" si="21"/>
        <v>-91.357889706706374</v>
      </c>
      <c r="AI129" s="55">
        <f t="shared" si="11"/>
        <v>88.642110293293626</v>
      </c>
      <c r="AJ129" s="55">
        <f t="shared" si="22"/>
        <v>-45.312476406672431</v>
      </c>
      <c r="AK129" s="55"/>
      <c r="AL129" s="55"/>
      <c r="AM129" s="39"/>
      <c r="AN129" s="55"/>
    </row>
    <row r="130" spans="2:40" s="29" customFormat="1" hidden="1" x14ac:dyDescent="0.3">
      <c r="B130" s="38">
        <v>17</v>
      </c>
      <c r="C130" s="55">
        <f t="shared" si="0"/>
        <v>218.77616239495526</v>
      </c>
      <c r="D130" s="55" t="str">
        <f t="shared" si="12"/>
        <v>1374.61116912112j</v>
      </c>
      <c r="E130" s="55">
        <f t="shared" si="1"/>
        <v>0.99999983925038438</v>
      </c>
      <c r="F130" s="55" t="str">
        <f t="shared" si="2"/>
        <v>0.000629788677684873j</v>
      </c>
      <c r="G130" s="55" t="str">
        <f t="shared" si="3"/>
        <v>1.66666627352638-0.00104964771727662j</v>
      </c>
      <c r="H130" s="55">
        <f t="shared" si="13"/>
        <v>4.4369746660218246</v>
      </c>
      <c r="I130" s="55">
        <f t="shared" si="14"/>
        <v>-3.6084234246252594E-2</v>
      </c>
      <c r="J130" s="55"/>
      <c r="K130" s="55"/>
      <c r="L130" s="55" t="str">
        <f t="shared" si="4"/>
        <v>0.84+0.0000923738705649396j</v>
      </c>
      <c r="M130" s="55" t="str">
        <f t="shared" si="5"/>
        <v>1+0.092483839458469j</v>
      </c>
      <c r="N130" s="55" t="str">
        <f t="shared" si="15"/>
        <v>0.832884663545665-0.0769359976402133j</v>
      </c>
      <c r="O130" s="55">
        <f t="shared" si="16"/>
        <v>-5.2776022621562442</v>
      </c>
      <c r="P130" s="55"/>
      <c r="Q130" s="55"/>
      <c r="R130" s="55"/>
      <c r="S130" s="55"/>
      <c r="T130" s="55"/>
      <c r="U130" s="55" t="str">
        <f t="shared" si="6"/>
        <v>44.999999959091-661.3440433929j</v>
      </c>
      <c r="V130" s="55">
        <f t="shared" si="7"/>
        <v>56.428609853456287</v>
      </c>
      <c r="W130" s="55">
        <f t="shared" si="8"/>
        <v>-86.107408804430747</v>
      </c>
      <c r="X130" s="55"/>
      <c r="Y130" s="55" t="str">
        <f t="shared" si="9"/>
        <v>85000-9.93156569690008E-06j</v>
      </c>
      <c r="Z130" s="55" t="str">
        <f t="shared" si="10"/>
        <v>0.19047619047619+1.80164457086623E-11j</v>
      </c>
      <c r="AA130" s="55">
        <f t="shared" si="17"/>
        <v>-14.403186068119158</v>
      </c>
      <c r="AB130" s="55">
        <f t="shared" si="18"/>
        <v>5.4193980798979138E-9</v>
      </c>
      <c r="AC130" s="55"/>
      <c r="AD130" s="55"/>
      <c r="AE130" s="55"/>
      <c r="AF130" s="55" t="str">
        <f t="shared" si="19"/>
        <v>-4.36521694767128-175.960907997996j</v>
      </c>
      <c r="AG130" s="55">
        <f t="shared" si="20"/>
        <v>44.910995847551625</v>
      </c>
      <c r="AH130" s="55">
        <f t="shared" si="21"/>
        <v>-91.421095295413835</v>
      </c>
      <c r="AI130" s="55">
        <f t="shared" si="11"/>
        <v>88.578904704586165</v>
      </c>
      <c r="AJ130" s="55">
        <f t="shared" si="22"/>
        <v>-44.910995847551625</v>
      </c>
      <c r="AK130" s="55"/>
      <c r="AL130" s="55"/>
      <c r="AM130" s="39"/>
      <c r="AN130" s="55"/>
    </row>
    <row r="131" spans="2:40" s="29" customFormat="1" hidden="1" x14ac:dyDescent="0.3">
      <c r="B131" s="38">
        <v>18</v>
      </c>
      <c r="C131" s="55">
        <f t="shared" si="0"/>
        <v>229.08676527677733</v>
      </c>
      <c r="D131" s="55" t="str">
        <f t="shared" si="12"/>
        <v>1439.39459765635j</v>
      </c>
      <c r="E131" s="55">
        <f t="shared" si="1"/>
        <v>0.99999982374155139</v>
      </c>
      <c r="F131" s="55" t="str">
        <f t="shared" si="2"/>
        <v>0.000659469703643058j</v>
      </c>
      <c r="G131" s="55" t="str">
        <f t="shared" si="3"/>
        <v>1.66666623559692-0.00109911608218948j</v>
      </c>
      <c r="H131" s="55">
        <f t="shared" si="13"/>
        <v>4.4369746345405057</v>
      </c>
      <c r="I131" s="55">
        <f t="shared" si="14"/>
        <v>-3.7784831917840885E-2</v>
      </c>
      <c r="J131" s="55"/>
      <c r="K131" s="55"/>
      <c r="L131" s="55" t="str">
        <f t="shared" si="4"/>
        <v>0.84+0.0000967273169625067j</v>
      </c>
      <c r="M131" s="55" t="str">
        <f t="shared" si="5"/>
        <v>1+0.0968424685303192j</v>
      </c>
      <c r="N131" s="55" t="str">
        <f t="shared" si="15"/>
        <v>0.832204566980555-0.0804960172716398j</v>
      </c>
      <c r="O131" s="55">
        <f t="shared" si="16"/>
        <v>-5.524818000095987</v>
      </c>
      <c r="P131" s="55"/>
      <c r="Q131" s="55"/>
      <c r="R131" s="55"/>
      <c r="S131" s="55"/>
      <c r="T131" s="55"/>
      <c r="U131" s="55" t="str">
        <f t="shared" si="6"/>
        <v>44.9999999590908-631.578658249782j</v>
      </c>
      <c r="V131" s="55">
        <f t="shared" si="7"/>
        <v>56.03054040320216</v>
      </c>
      <c r="W131" s="55">
        <f t="shared" si="8"/>
        <v>-85.924560946673751</v>
      </c>
      <c r="X131" s="55"/>
      <c r="Y131" s="55" t="str">
        <f t="shared" si="9"/>
        <v>85000-0.0000103996259680671j</v>
      </c>
      <c r="Z131" s="55" t="str">
        <f t="shared" si="10"/>
        <v>0.19047619047619+1.88655346359494E-11j</v>
      </c>
      <c r="AA131" s="55">
        <f t="shared" si="17"/>
        <v>-14.403186068119158</v>
      </c>
      <c r="AB131" s="55">
        <f t="shared" si="18"/>
        <v>5.6748064427133319E-9</v>
      </c>
      <c r="AC131" s="55"/>
      <c r="AD131" s="55"/>
      <c r="AE131" s="55"/>
      <c r="AF131" s="55" t="str">
        <f t="shared" si="19"/>
        <v>-4.36170329805316-168.005078464047j</v>
      </c>
      <c r="AG131" s="55">
        <f t="shared" si="20"/>
        <v>44.509374405371304</v>
      </c>
      <c r="AH131" s="55">
        <f t="shared" si="21"/>
        <v>-91.487163773012753</v>
      </c>
      <c r="AI131" s="55">
        <f t="shared" si="11"/>
        <v>88.512836226987233</v>
      </c>
      <c r="AJ131" s="55">
        <f t="shared" si="22"/>
        <v>-44.509374405371304</v>
      </c>
      <c r="AK131" s="55"/>
      <c r="AL131" s="55"/>
      <c r="AM131" s="39"/>
      <c r="AN131" s="55"/>
    </row>
    <row r="132" spans="2:40" s="29" customFormat="1" hidden="1" x14ac:dyDescent="0.3">
      <c r="B132" s="38">
        <v>19</v>
      </c>
      <c r="C132" s="55">
        <f t="shared" si="0"/>
        <v>239.88329190194909</v>
      </c>
      <c r="D132" s="55" t="str">
        <f t="shared" si="12"/>
        <v>1507.2311751162j</v>
      </c>
      <c r="E132" s="55">
        <f t="shared" si="1"/>
        <v>0.99999980673645417</v>
      </c>
      <c r="F132" s="55" t="str">
        <f t="shared" si="2"/>
        <v>0.000690549553259311j</v>
      </c>
      <c r="G132" s="55" t="str">
        <f t="shared" si="3"/>
        <v>1.66666619400808-0.00115091581813475j</v>
      </c>
      <c r="H132" s="55">
        <f t="shared" si="13"/>
        <v>4.4369746000218493</v>
      </c>
      <c r="I132" s="55">
        <f t="shared" si="14"/>
        <v>-3.9565576303923315E-2</v>
      </c>
      <c r="J132" s="55"/>
      <c r="K132" s="55"/>
      <c r="L132" s="55" t="str">
        <f t="shared" si="4"/>
        <v>0.84+0.000101285934967809j</v>
      </c>
      <c r="M132" s="55" t="str">
        <f t="shared" si="5"/>
        <v>1+0.101406513461818j</v>
      </c>
      <c r="N132" s="55" t="str">
        <f t="shared" si="15"/>
        <v>0.831460132889607-0.0842141872238671j</v>
      </c>
      <c r="O132" s="55">
        <f t="shared" si="16"/>
        <v>-5.7834627286227143</v>
      </c>
      <c r="P132" s="55"/>
      <c r="Q132" s="55"/>
      <c r="R132" s="55"/>
      <c r="S132" s="55"/>
      <c r="T132" s="55"/>
      <c r="U132" s="55" t="str">
        <f t="shared" si="6"/>
        <v>44.9999999590911-603.152936118045j</v>
      </c>
      <c r="V132" s="55">
        <f t="shared" si="7"/>
        <v>55.632656223005732</v>
      </c>
      <c r="W132" s="55">
        <f t="shared" si="8"/>
        <v>-85.733184878209158</v>
      </c>
      <c r="X132" s="55"/>
      <c r="Y132" s="55" t="str">
        <f t="shared" si="9"/>
        <v>85000-0.0000108897452402145j</v>
      </c>
      <c r="Z132" s="55" t="str">
        <f t="shared" si="10"/>
        <v>0.19047619047619+1.97546398915456E-11j</v>
      </c>
      <c r="AA132" s="55">
        <f t="shared" si="17"/>
        <v>-14.403186068119158</v>
      </c>
      <c r="AB132" s="55">
        <f t="shared" si="18"/>
        <v>5.9422518308282848E-9</v>
      </c>
      <c r="AC132" s="55"/>
      <c r="AD132" s="55"/>
      <c r="AE132" s="55"/>
      <c r="AF132" s="55" t="str">
        <f t="shared" si="19"/>
        <v>-4.35785725516175-160.405675284342j</v>
      </c>
      <c r="AG132" s="55">
        <f t="shared" si="20"/>
        <v>44.107598879548831</v>
      </c>
      <c r="AH132" s="55">
        <f t="shared" si="21"/>
        <v>-91.556213177193527</v>
      </c>
      <c r="AI132" s="55">
        <f t="shared" si="11"/>
        <v>88.443786822806473</v>
      </c>
      <c r="AJ132" s="55">
        <f t="shared" si="22"/>
        <v>-44.107598879548831</v>
      </c>
      <c r="AK132" s="55"/>
      <c r="AL132" s="55"/>
      <c r="AM132" s="39"/>
      <c r="AN132" s="55"/>
    </row>
    <row r="133" spans="2:40" s="29" customFormat="1" hidden="1" x14ac:dyDescent="0.3">
      <c r="B133" s="38">
        <v>20</v>
      </c>
      <c r="C133" s="55">
        <f t="shared" si="0"/>
        <v>251.18864315095806</v>
      </c>
      <c r="D133" s="55" t="str">
        <f t="shared" si="12"/>
        <v>1578.26479197648j</v>
      </c>
      <c r="E133" s="55">
        <f t="shared" si="1"/>
        <v>0.99999978809073597</v>
      </c>
      <c r="F133" s="55" t="str">
        <f t="shared" si="2"/>
        <v>0.000723094151061621j</v>
      </c>
      <c r="G133" s="55" t="str">
        <f t="shared" si="3"/>
        <v>1.66666614840683-0.00120515679906927j</v>
      </c>
      <c r="H133" s="55">
        <f t="shared" si="13"/>
        <v>4.4369745621729288</v>
      </c>
      <c r="I133" s="55">
        <f t="shared" si="14"/>
        <v>-4.1430244605067869E-2</v>
      </c>
      <c r="J133" s="55"/>
      <c r="K133" s="55"/>
      <c r="L133" s="55" t="str">
        <f t="shared" si="4"/>
        <v>0.84+0.000106059394020819j</v>
      </c>
      <c r="M133" s="55" t="str">
        <f t="shared" si="5"/>
        <v>1+0.106185655204178j</v>
      </c>
      <c r="N133" s="55" t="str">
        <f t="shared" si="15"/>
        <v>0.830645408256224-0.0880965675240083j</v>
      </c>
      <c r="O133" s="55">
        <f t="shared" si="16"/>
        <v>-6.0540426573121486</v>
      </c>
      <c r="P133" s="55"/>
      <c r="Q133" s="55"/>
      <c r="R133" s="55"/>
      <c r="S133" s="55"/>
      <c r="T133" s="55"/>
      <c r="U133" s="55" t="str">
        <f t="shared" si="6"/>
        <v>44.9999999590909-576.006582229933j</v>
      </c>
      <c r="V133" s="55">
        <f t="shared" si="7"/>
        <v>55.234974989133015</v>
      </c>
      <c r="W133" s="55">
        <f t="shared" si="8"/>
        <v>-85.532891783836163</v>
      </c>
      <c r="X133" s="55"/>
      <c r="Y133" s="55" t="str">
        <f t="shared" si="9"/>
        <v>85000-0.0000114029631220301j</v>
      </c>
      <c r="Z133" s="55" t="str">
        <f t="shared" si="10"/>
        <v>0.19047619047619+2.06856473869027E-11j</v>
      </c>
      <c r="AA133" s="55">
        <f t="shared" si="17"/>
        <v>-14.403186068119158</v>
      </c>
      <c r="AB133" s="55">
        <f t="shared" si="18"/>
        <v>6.2223015317680753E-9</v>
      </c>
      <c r="AC133" s="55"/>
      <c r="AD133" s="55"/>
      <c r="AE133" s="55"/>
      <c r="AF133" s="55" t="str">
        <f t="shared" si="19"/>
        <v>-4.35364806334325-153.146588543375j</v>
      </c>
      <c r="AG133" s="55">
        <f t="shared" si="20"/>
        <v>43.705654873685738</v>
      </c>
      <c r="AH133" s="55">
        <f t="shared" si="21"/>
        <v>-91.628364679531074</v>
      </c>
      <c r="AI133" s="55">
        <f t="shared" si="11"/>
        <v>88.371635320468926</v>
      </c>
      <c r="AJ133" s="55">
        <f t="shared" si="22"/>
        <v>-43.705654873685738</v>
      </c>
      <c r="AK133" s="55"/>
      <c r="AL133" s="55"/>
      <c r="AM133" s="39"/>
      <c r="AN133" s="55"/>
    </row>
    <row r="134" spans="2:40" s="29" customFormat="1" hidden="1" x14ac:dyDescent="0.3">
      <c r="B134" s="38">
        <v>21</v>
      </c>
      <c r="C134" s="55">
        <f t="shared" si="0"/>
        <v>263.02679918953822</v>
      </c>
      <c r="D134" s="55" t="str">
        <f t="shared" si="12"/>
        <v>1652.64612006218j</v>
      </c>
      <c r="E134" s="55">
        <f t="shared" si="1"/>
        <v>0.99999976764611243</v>
      </c>
      <c r="F134" s="55" t="str">
        <f t="shared" si="2"/>
        <v>0.00075717252850525j</v>
      </c>
      <c r="G134" s="55" t="str">
        <f t="shared" si="3"/>
        <v>1.66666609840606-0.00126195407712403j</v>
      </c>
      <c r="H134" s="55">
        <f t="shared" si="13"/>
        <v>4.436974520672444</v>
      </c>
      <c r="I134" s="55">
        <f t="shared" si="14"/>
        <v>-4.3382792036159898E-2</v>
      </c>
      <c r="J134" s="55"/>
      <c r="K134" s="55"/>
      <c r="L134" s="55" t="str">
        <f t="shared" si="4"/>
        <v>0.84+0.000111057819268178j</v>
      </c>
      <c r="M134" s="55" t="str">
        <f t="shared" si="5"/>
        <v>1+0.111190030957783j</v>
      </c>
      <c r="N134" s="55" t="str">
        <f t="shared" si="15"/>
        <v>0.829753915838676-0.0921493057701759j</v>
      </c>
      <c r="O134" s="55">
        <f t="shared" si="16"/>
        <v>-6.3370831659861349</v>
      </c>
      <c r="P134" s="55"/>
      <c r="Q134" s="55"/>
      <c r="R134" s="55"/>
      <c r="S134" s="55"/>
      <c r="T134" s="55"/>
      <c r="U134" s="55" t="str">
        <f t="shared" si="6"/>
        <v>44.9999999590908-550.082015529281j</v>
      </c>
      <c r="V134" s="55">
        <f t="shared" si="7"/>
        <v>54.837516043490702</v>
      </c>
      <c r="W134" s="55">
        <f t="shared" si="8"/>
        <v>-85.323276440226806</v>
      </c>
      <c r="X134" s="55"/>
      <c r="Y134" s="55" t="str">
        <f t="shared" si="9"/>
        <v>85000-0.0000119403682174492j</v>
      </c>
      <c r="Z134" s="55" t="str">
        <f t="shared" si="10"/>
        <v>0.19047619047619+2.166053191374E-11j</v>
      </c>
      <c r="AA134" s="55">
        <f t="shared" si="17"/>
        <v>-14.403186068119158</v>
      </c>
      <c r="AB134" s="55">
        <f t="shared" si="18"/>
        <v>6.515549568495099E-9</v>
      </c>
      <c r="AC134" s="55"/>
      <c r="AD134" s="55"/>
      <c r="AE134" s="55"/>
      <c r="AF134" s="55" t="str">
        <f t="shared" si="19"/>
        <v>-4.34904225858761-146.212431529532j</v>
      </c>
      <c r="AG134" s="55">
        <f t="shared" si="20"/>
        <v>43.303526695471852</v>
      </c>
      <c r="AH134" s="55">
        <f t="shared" si="21"/>
        <v>-91.703742391733542</v>
      </c>
      <c r="AI134" s="55">
        <f t="shared" si="11"/>
        <v>88.296257608266458</v>
      </c>
      <c r="AJ134" s="55">
        <f t="shared" si="22"/>
        <v>-43.303526695471852</v>
      </c>
      <c r="AK134" s="55"/>
      <c r="AL134" s="55"/>
      <c r="AM134" s="39"/>
      <c r="AN134" s="55"/>
    </row>
    <row r="135" spans="2:40" s="29" customFormat="1" hidden="1" x14ac:dyDescent="0.3">
      <c r="B135" s="38">
        <v>22</v>
      </c>
      <c r="C135" s="55">
        <f t="shared" si="0"/>
        <v>275.4228703338166</v>
      </c>
      <c r="D135" s="55" t="str">
        <f t="shared" si="12"/>
        <v>1730.53293214266j</v>
      </c>
      <c r="E135" s="55">
        <f t="shared" si="1"/>
        <v>0.99999974522902846</v>
      </c>
      <c r="F135" s="55" t="str">
        <f t="shared" si="2"/>
        <v>0.000792856970397729j</v>
      </c>
      <c r="G135" s="55" t="str">
        <f t="shared" si="3"/>
        <v>1.66666604358129-0.00132142812664016j</v>
      </c>
      <c r="H135" s="55">
        <f t="shared" si="13"/>
        <v>4.4369744751679843</v>
      </c>
      <c r="I135" s="55">
        <f t="shared" si="14"/>
        <v>-4.5427360216008635E-2</v>
      </c>
      <c r="J135" s="55"/>
      <c r="K135" s="55"/>
      <c r="L135" s="55" t="str">
        <f t="shared" si="4"/>
        <v>0.84+0.000116291813039987j</v>
      </c>
      <c r="M135" s="55" t="str">
        <f t="shared" si="5"/>
        <v>1+0.116430255674558j</v>
      </c>
      <c r="N135" s="55" t="str">
        <f t="shared" si="15"/>
        <v>0.828778613326443-0.0963786140341634j</v>
      </c>
      <c r="O135" s="55">
        <f t="shared" si="16"/>
        <v>-6.6331290434599639</v>
      </c>
      <c r="P135" s="55"/>
      <c r="Q135" s="55"/>
      <c r="R135" s="55"/>
      <c r="S135" s="55"/>
      <c r="T135" s="55"/>
      <c r="U135" s="55" t="str">
        <f t="shared" si="6"/>
        <v>44.9999999590911-525.324246534349j</v>
      </c>
      <c r="V135" s="55">
        <f t="shared" si="7"/>
        <v>54.44030054640254</v>
      </c>
      <c r="W135" s="55">
        <f t="shared" si="8"/>
        <v>-85.103916719945914</v>
      </c>
      <c r="X135" s="55"/>
      <c r="Y135" s="55" t="str">
        <f t="shared" si="9"/>
        <v>85000-0.0000125031004347307j</v>
      </c>
      <c r="Z135" s="55" t="str">
        <f t="shared" si="10"/>
        <v>0.19047619047619+2.26813613328448E-11j</v>
      </c>
      <c r="AA135" s="55">
        <f t="shared" si="17"/>
        <v>-14.403186068119158</v>
      </c>
      <c r="AB135" s="55">
        <f t="shared" si="18"/>
        <v>6.8226179594119562E-9</v>
      </c>
      <c r="AC135" s="55"/>
      <c r="AD135" s="55"/>
      <c r="AE135" s="55"/>
      <c r="AF135" s="55" t="str">
        <f t="shared" si="19"/>
        <v>-4.34400345751508-139.588508284497j</v>
      </c>
      <c r="AG135" s="55">
        <f t="shared" si="20"/>
        <v>42.901197249879658</v>
      </c>
      <c r="AH135" s="55">
        <f t="shared" si="21"/>
        <v>-91.782473116799267</v>
      </c>
      <c r="AI135" s="55">
        <f t="shared" si="11"/>
        <v>88.217526883200733</v>
      </c>
      <c r="AJ135" s="55">
        <f t="shared" si="22"/>
        <v>-42.901197249879658</v>
      </c>
      <c r="AK135" s="55"/>
      <c r="AL135" s="55"/>
      <c r="AM135" s="39"/>
      <c r="AN135" s="55"/>
    </row>
    <row r="136" spans="2:40" s="29" customFormat="1" hidden="1" x14ac:dyDescent="0.3">
      <c r="B136" s="38">
        <v>23</v>
      </c>
      <c r="C136" s="55">
        <f t="shared" si="0"/>
        <v>288.40315031266061</v>
      </c>
      <c r="D136" s="55" t="str">
        <f t="shared" si="12"/>
        <v>1812.09043658881j</v>
      </c>
      <c r="E136" s="55">
        <f t="shared" si="1"/>
        <v>0.99999972064918474</v>
      </c>
      <c r="F136" s="55" t="str">
        <f t="shared" si="2"/>
        <v>0.000830223168224609j</v>
      </c>
      <c r="G136" s="55" t="str">
        <f t="shared" si="3"/>
        <v>1.66666598346714-0.00138370509970542j</v>
      </c>
      <c r="H136" s="55">
        <f t="shared" si="13"/>
        <v>4.4369744252734105</v>
      </c>
      <c r="I136" s="55">
        <f t="shared" si="14"/>
        <v>-4.7568285952349361E-2</v>
      </c>
      <c r="J136" s="55"/>
      <c r="K136" s="55"/>
      <c r="L136" s="55" t="str">
        <f t="shared" si="4"/>
        <v>0.84+0.000121772477338768j</v>
      </c>
      <c r="M136" s="55" t="str">
        <f t="shared" si="5"/>
        <v>1+0.121917444573695j</v>
      </c>
      <c r="N136" s="55" t="str">
        <f t="shared" si="15"/>
        <v>0.827711850400252-0.100790741166824j</v>
      </c>
      <c r="O136" s="55">
        <f t="shared" si="16"/>
        <v>-6.9427446465041962</v>
      </c>
      <c r="P136" s="55"/>
      <c r="Q136" s="55"/>
      <c r="R136" s="55"/>
      <c r="S136" s="55"/>
      <c r="T136" s="55"/>
      <c r="U136" s="55" t="str">
        <f t="shared" si="6"/>
        <v>44.999999959091-501.68076069776j</v>
      </c>
      <c r="V136" s="55">
        <f t="shared" si="7"/>
        <v>54.043351642559763</v>
      </c>
      <c r="W136" s="55">
        <f t="shared" si="8"/>
        <v>-84.874373111505946</v>
      </c>
      <c r="X136" s="55"/>
      <c r="Y136" s="55" t="str">
        <f t="shared" si="9"/>
        <v>85000-0.0000130923534043542j</v>
      </c>
      <c r="Z136" s="55" t="str">
        <f t="shared" si="10"/>
        <v>0.19047619047619+2.37503009602797E-11j</v>
      </c>
      <c r="AA136" s="55">
        <f t="shared" si="17"/>
        <v>-14.403186068119158</v>
      </c>
      <c r="AB136" s="55">
        <f t="shared" si="18"/>
        <v>7.1441580377450662E-9</v>
      </c>
      <c r="AC136" s="55"/>
      <c r="AD136" s="55"/>
      <c r="AE136" s="55"/>
      <c r="AF136" s="55" t="str">
        <f t="shared" si="19"/>
        <v>-4.33849213553005-133.260782642328j</v>
      </c>
      <c r="AG136" s="55">
        <f t="shared" si="20"/>
        <v>42.498647925557577</v>
      </c>
      <c r="AH136" s="55">
        <f t="shared" si="21"/>
        <v>-91.864686036818327</v>
      </c>
      <c r="AI136" s="55">
        <f t="shared" si="11"/>
        <v>88.135313963181659</v>
      </c>
      <c r="AJ136" s="55">
        <f t="shared" si="22"/>
        <v>-42.498647925557577</v>
      </c>
      <c r="AK136" s="55"/>
      <c r="AL136" s="55"/>
      <c r="AM136" s="39"/>
      <c r="AN136" s="55"/>
    </row>
    <row r="137" spans="2:40" s="29" customFormat="1" hidden="1" x14ac:dyDescent="0.3">
      <c r="B137" s="38">
        <v>24</v>
      </c>
      <c r="C137" s="55">
        <f t="shared" si="0"/>
        <v>301.99517204020168</v>
      </c>
      <c r="D137" s="55" t="str">
        <f t="shared" si="12"/>
        <v>1897.49162780217j</v>
      </c>
      <c r="E137" s="55">
        <f t="shared" si="1"/>
        <v>0.99999969369792197</v>
      </c>
      <c r="F137" s="55" t="str">
        <f t="shared" si="2"/>
        <v>0.000869350380701257j</v>
      </c>
      <c r="G137" s="55" t="str">
        <f t="shared" si="3"/>
        <v>1.66666591755327-0.00144891709373306j</v>
      </c>
      <c r="H137" s="55">
        <f t="shared" si="13"/>
        <v>4.436974370565018</v>
      </c>
      <c r="I137" s="55">
        <f t="shared" si="14"/>
        <v>-4.9810110440881898E-2</v>
      </c>
      <c r="J137" s="55"/>
      <c r="K137" s="55"/>
      <c r="L137" s="55" t="str">
        <f t="shared" si="4"/>
        <v>0.84+0.000127511437388306j</v>
      </c>
      <c r="M137" s="55" t="str">
        <f t="shared" si="5"/>
        <v>1+0.12766323671853j</v>
      </c>
      <c r="N137" s="55" t="str">
        <f t="shared" si="15"/>
        <v>0.826545323828685-0.105391939897147j</v>
      </c>
      <c r="O137" s="55">
        <f t="shared" si="16"/>
        <v>-7.26651396361913</v>
      </c>
      <c r="P137" s="55"/>
      <c r="Q137" s="55"/>
      <c r="R137" s="55"/>
      <c r="S137" s="55"/>
      <c r="T137" s="55"/>
      <c r="U137" s="55" t="str">
        <f t="shared" si="6"/>
        <v>44.9999999590909-479.101407016122j</v>
      </c>
      <c r="V137" s="55">
        <f t="shared" si="7"/>
        <v>53.646694641111111</v>
      </c>
      <c r="W137" s="55">
        <f t="shared" si="8"/>
        <v>-84.634188261627216</v>
      </c>
      <c r="X137" s="55"/>
      <c r="Y137" s="55" t="str">
        <f t="shared" si="9"/>
        <v>85000-0.0000137093770108706j</v>
      </c>
      <c r="Z137" s="55" t="str">
        <f t="shared" si="10"/>
        <v>0.19047619047619+2.48696181603095E-11j</v>
      </c>
      <c r="AA137" s="55">
        <f t="shared" si="17"/>
        <v>-14.403186068119158</v>
      </c>
      <c r="AB137" s="55">
        <f t="shared" si="18"/>
        <v>7.4808518331101341E-9</v>
      </c>
      <c r="AC137" s="55"/>
      <c r="AD137" s="55"/>
      <c r="AE137" s="55"/>
      <c r="AF137" s="55" t="str">
        <f t="shared" si="19"/>
        <v>-4.33246539483321-127.215848695313j</v>
      </c>
      <c r="AG137" s="55">
        <f t="shared" si="20"/>
        <v>42.095858474414143</v>
      </c>
      <c r="AH137" s="55">
        <f t="shared" si="21"/>
        <v>-91.950512328206358</v>
      </c>
      <c r="AI137" s="55">
        <f t="shared" si="11"/>
        <v>88.049487671793642</v>
      </c>
      <c r="AJ137" s="55">
        <f t="shared" si="22"/>
        <v>-42.095858474414143</v>
      </c>
      <c r="AK137" s="55"/>
      <c r="AL137" s="55"/>
      <c r="AM137" s="39"/>
      <c r="AN137" s="55"/>
    </row>
    <row r="138" spans="2:40" s="29" customFormat="1" hidden="1" x14ac:dyDescent="0.3">
      <c r="B138" s="38">
        <v>25</v>
      </c>
      <c r="C138" s="55">
        <f t="shared" si="0"/>
        <v>316.22776601683796</v>
      </c>
      <c r="D138" s="55" t="str">
        <f t="shared" si="12"/>
        <v>1986.91765315922j</v>
      </c>
      <c r="E138" s="55">
        <f t="shared" si="1"/>
        <v>0.99999966414644992</v>
      </c>
      <c r="F138" s="55" t="str">
        <f t="shared" si="2"/>
        <v>0.000910321601891202j</v>
      </c>
      <c r="G138" s="55" t="str">
        <f t="shared" si="3"/>
        <v>1.66666584528016-0.00151720243165061j</v>
      </c>
      <c r="H138" s="55">
        <f t="shared" si="13"/>
        <v>4.4369743105785151</v>
      </c>
      <c r="I138" s="55">
        <f t="shared" si="14"/>
        <v>-5.2157588897852741E-2</v>
      </c>
      <c r="J138" s="55"/>
      <c r="K138" s="55"/>
      <c r="L138" s="55" t="str">
        <f t="shared" si="4"/>
        <v>0.84+0.0001335208662923j</v>
      </c>
      <c r="M138" s="55" t="str">
        <f t="shared" si="5"/>
        <v>1+0.133679819704552j</v>
      </c>
      <c r="N138" s="55" t="str">
        <f t="shared" si="15"/>
        <v>0.825270030803532-0.110188428059094j</v>
      </c>
      <c r="O138" s="55">
        <f t="shared" si="16"/>
        <v>-7.6050405662109162</v>
      </c>
      <c r="P138" s="55"/>
      <c r="Q138" s="55"/>
      <c r="R138" s="55"/>
      <c r="S138" s="55"/>
      <c r="T138" s="55"/>
      <c r="U138" s="55" t="str">
        <f t="shared" si="6"/>
        <v>44.9999999590909-457.538291653014j</v>
      </c>
      <c r="V138" s="55">
        <f t="shared" si="7"/>
        <v>53.250357210892261</v>
      </c>
      <c r="W138" s="55">
        <f t="shared" si="8"/>
        <v>-84.382886546861698</v>
      </c>
      <c r="X138" s="55"/>
      <c r="Y138" s="55" t="str">
        <f t="shared" si="9"/>
        <v>85000-0.0000143554800440754j</v>
      </c>
      <c r="Z138" s="55" t="str">
        <f t="shared" si="10"/>
        <v>0.19047619047619+2.60416871547853E-11j</v>
      </c>
      <c r="AA138" s="55">
        <f t="shared" si="17"/>
        <v>-14.403186068119158</v>
      </c>
      <c r="AB138" s="55">
        <f t="shared" si="18"/>
        <v>7.833413518188566E-9</v>
      </c>
      <c r="AC138" s="55"/>
      <c r="AD138" s="55"/>
      <c r="AE138" s="55"/>
      <c r="AF138" s="55" t="str">
        <f t="shared" si="19"/>
        <v>-4.3258767233325-121.44090262709j</v>
      </c>
      <c r="AG138" s="55">
        <f t="shared" si="20"/>
        <v>41.692806884505515</v>
      </c>
      <c r="AH138" s="55">
        <f t="shared" si="21"/>
        <v>-92.04008469413705</v>
      </c>
      <c r="AI138" s="55">
        <f t="shared" si="11"/>
        <v>87.95991530586295</v>
      </c>
      <c r="AJ138" s="55">
        <f t="shared" si="22"/>
        <v>-41.692806884505515</v>
      </c>
      <c r="AK138" s="55"/>
      <c r="AL138" s="55"/>
      <c r="AM138" s="39"/>
      <c r="AN138" s="55"/>
    </row>
    <row r="139" spans="2:40" s="29" customFormat="1" hidden="1" x14ac:dyDescent="0.3">
      <c r="B139" s="38">
        <v>26</v>
      </c>
      <c r="C139" s="55">
        <f t="shared" si="0"/>
        <v>331.13112148259114</v>
      </c>
      <c r="D139" s="55" t="str">
        <f t="shared" si="12"/>
        <v>2080.55819724932j</v>
      </c>
      <c r="E139" s="55">
        <f t="shared" si="1"/>
        <v>0.99999963174390527</v>
      </c>
      <c r="F139" s="55" t="str">
        <f t="shared" si="2"/>
        <v>0.000953223737247706j</v>
      </c>
      <c r="G139" s="55" t="str">
        <f t="shared" si="3"/>
        <v>1.66666576603427-0.00158870595529264j</v>
      </c>
      <c r="H139" s="55">
        <f t="shared" si="13"/>
        <v>4.4369742448046203</v>
      </c>
      <c r="I139" s="55">
        <f t="shared" si="14"/>
        <v>-5.4615700646621773E-2</v>
      </c>
      <c r="J139" s="55"/>
      <c r="K139" s="55"/>
      <c r="L139" s="55" t="str">
        <f t="shared" si="4"/>
        <v>0.84+0.000139813510855155j</v>
      </c>
      <c r="M139" s="55" t="str">
        <f t="shared" si="5"/>
        <v>1+0.139979955510934j</v>
      </c>
      <c r="N139" s="55" t="str">
        <f t="shared" si="15"/>
        <v>0.82387622080014-0.115186343223265j</v>
      </c>
      <c r="O139" s="55">
        <f t="shared" si="16"/>
        <v>-7.9589474275784307</v>
      </c>
      <c r="P139" s="55"/>
      <c r="Q139" s="55"/>
      <c r="R139" s="55"/>
      <c r="S139" s="55"/>
      <c r="T139" s="55"/>
      <c r="U139" s="55" t="str">
        <f t="shared" si="6"/>
        <v>44.9999999590909-436.945676349725j</v>
      </c>
      <c r="V139" s="55">
        <f t="shared" si="7"/>
        <v>52.854369591823058</v>
      </c>
      <c r="W139" s="55">
        <f t="shared" si="8"/>
        <v>-84.119973682849732</v>
      </c>
      <c r="X139" s="55"/>
      <c r="Y139" s="55" t="str">
        <f t="shared" si="9"/>
        <v>85000-0.0000150320329751263j</v>
      </c>
      <c r="Z139" s="55" t="str">
        <f t="shared" si="10"/>
        <v>0.19047619047619+2.7268994059186E-11j</v>
      </c>
      <c r="AA139" s="55">
        <f t="shared" si="17"/>
        <v>-14.403186068119158</v>
      </c>
      <c r="AB139" s="55">
        <f t="shared" si="18"/>
        <v>8.2025909235830543E-9</v>
      </c>
      <c r="AC139" s="55"/>
      <c r="AD139" s="55"/>
      <c r="AE139" s="55"/>
      <c r="AF139" s="55" t="str">
        <f t="shared" si="19"/>
        <v>-4.31867574593513-115.923715856557j</v>
      </c>
      <c r="AG139" s="55">
        <f t="shared" si="20"/>
        <v>41.289469246477005</v>
      </c>
      <c r="AH139" s="55">
        <f t="shared" si="21"/>
        <v>-92.1335368028722</v>
      </c>
      <c r="AI139" s="55">
        <f t="shared" si="11"/>
        <v>87.8664631971278</v>
      </c>
      <c r="AJ139" s="55">
        <f t="shared" si="22"/>
        <v>-41.289469246477005</v>
      </c>
      <c r="AK139" s="55"/>
      <c r="AL139" s="55"/>
      <c r="AM139" s="39"/>
      <c r="AN139" s="55"/>
    </row>
    <row r="140" spans="2:40" s="29" customFormat="1" hidden="1" x14ac:dyDescent="0.3">
      <c r="B140" s="38">
        <v>27</v>
      </c>
      <c r="C140" s="55">
        <f t="shared" si="0"/>
        <v>346.73685045253171</v>
      </c>
      <c r="D140" s="55" t="str">
        <f t="shared" si="12"/>
        <v>2178.61188422107j</v>
      </c>
      <c r="E140" s="55">
        <f t="shared" si="1"/>
        <v>0.99999959621522161</v>
      </c>
      <c r="F140" s="55" t="str">
        <f t="shared" si="2"/>
        <v>0.000998147787951839j</v>
      </c>
      <c r="G140" s="55" t="str">
        <f t="shared" si="3"/>
        <v>1.66666567914287-0.00166357933261971j</v>
      </c>
      <c r="H140" s="55">
        <f t="shared" si="13"/>
        <v>4.4369741726849217</v>
      </c>
      <c r="I140" s="55">
        <f t="shared" si="14"/>
        <v>-5.7189659679603565E-2</v>
      </c>
      <c r="J140" s="55"/>
      <c r="K140" s="55"/>
      <c r="L140" s="55" t="str">
        <f t="shared" si="4"/>
        <v>0.84+0.000146402718619656j</v>
      </c>
      <c r="M140" s="55" t="str">
        <f t="shared" si="5"/>
        <v>1+0.146577007570394j</v>
      </c>
      <c r="N140" s="55" t="str">
        <f t="shared" si="15"/>
        <v>0.822353346350072-0.120391689954874j</v>
      </c>
      <c r="O140" s="55">
        <f t="shared" si="16"/>
        <v>-8.3288765877538609</v>
      </c>
      <c r="P140" s="55"/>
      <c r="Q140" s="55"/>
      <c r="R140" s="55"/>
      <c r="S140" s="55"/>
      <c r="T140" s="55"/>
      <c r="U140" s="55" t="str">
        <f t="shared" si="6"/>
        <v>44.9999999590909-417.279881408305j</v>
      </c>
      <c r="V140" s="55">
        <f t="shared" si="7"/>
        <v>52.458764823519331</v>
      </c>
      <c r="W140" s="55">
        <f t="shared" si="8"/>
        <v>-83.844936380724945</v>
      </c>
      <c r="X140" s="55"/>
      <c r="Y140" s="55" t="str">
        <f t="shared" si="9"/>
        <v>85000-0.0000157404708634972j</v>
      </c>
      <c r="Z140" s="55" t="str">
        <f t="shared" si="10"/>
        <v>0.19047619047619+2.8554142156004E-11j</v>
      </c>
      <c r="AA140" s="55">
        <f t="shared" si="17"/>
        <v>-14.403186068119158</v>
      </c>
      <c r="AB140" s="55">
        <f t="shared" si="18"/>
        <v>8.5891671240669973E-9</v>
      </c>
      <c r="AC140" s="55"/>
      <c r="AD140" s="55"/>
      <c r="AE140" s="55"/>
      <c r="AF140" s="55" t="str">
        <f t="shared" si="19"/>
        <v>-4.31080797021953-110.652609439164j</v>
      </c>
      <c r="AG140" s="55">
        <f t="shared" si="20"/>
        <v>40.885819613991089</v>
      </c>
      <c r="AH140" s="55">
        <f t="shared" si="21"/>
        <v>-92.231002619569239</v>
      </c>
      <c r="AI140" s="55">
        <f t="shared" si="11"/>
        <v>87.768997380430761</v>
      </c>
      <c r="AJ140" s="55">
        <f t="shared" si="22"/>
        <v>-40.885819613991089</v>
      </c>
      <c r="AK140" s="55"/>
      <c r="AL140" s="55"/>
      <c r="AM140" s="39"/>
      <c r="AN140" s="55"/>
    </row>
    <row r="141" spans="2:40" s="29" customFormat="1" hidden="1" x14ac:dyDescent="0.3">
      <c r="B141" s="38">
        <v>28</v>
      </c>
      <c r="C141" s="55">
        <f t="shared" si="0"/>
        <v>363.0780547701014</v>
      </c>
      <c r="D141" s="55" t="str">
        <f t="shared" si="12"/>
        <v>2281.28669909085j</v>
      </c>
      <c r="E141" s="55">
        <f t="shared" si="1"/>
        <v>0.99999955725879452</v>
      </c>
      <c r="F141" s="55" t="str">
        <f t="shared" si="2"/>
        <v>0.00104518904393823j</v>
      </c>
      <c r="G141" s="55" t="str">
        <f t="shared" si="3"/>
        <v>1.66666558386834-0.00174198137941504j</v>
      </c>
      <c r="H141" s="55">
        <f t="shared" si="13"/>
        <v>4.4369740936072217</v>
      </c>
      <c r="I141" s="55">
        <f t="shared" si="14"/>
        <v>-5.9884925717995509E-2</v>
      </c>
      <c r="J141" s="55"/>
      <c r="K141" s="55"/>
      <c r="L141" s="55" t="str">
        <f t="shared" si="4"/>
        <v>0.84+0.000153302466178905j</v>
      </c>
      <c r="M141" s="55" t="str">
        <f t="shared" si="5"/>
        <v>1+0.153484969114832j</v>
      </c>
      <c r="N141" s="55" t="str">
        <f t="shared" si="15"/>
        <v>0.820690013233641-0.125810278867838j</v>
      </c>
      <c r="O141" s="55">
        <f t="shared" si="16"/>
        <v>-8.7154886397128166</v>
      </c>
      <c r="P141" s="55"/>
      <c r="Q141" s="55"/>
      <c r="R141" s="55"/>
      <c r="S141" s="55"/>
      <c r="T141" s="55"/>
      <c r="U141" s="55" t="str">
        <f t="shared" si="6"/>
        <v>44.9999999590909-398.499193041037j</v>
      </c>
      <c r="V141" s="55">
        <f t="shared" si="7"/>
        <v>52.063578992167898</v>
      </c>
      <c r="W141" s="55">
        <f t="shared" si="8"/>
        <v>-83.557242061573049</v>
      </c>
      <c r="X141" s="55"/>
      <c r="Y141" s="55" t="str">
        <f t="shared" si="9"/>
        <v>85000-0.0000164822964009314j</v>
      </c>
      <c r="Z141" s="55" t="str">
        <f t="shared" si="10"/>
        <v>0.19047619047619+2.98998574166556E-11j</v>
      </c>
      <c r="AA141" s="55">
        <f t="shared" si="17"/>
        <v>-14.403186068119158</v>
      </c>
      <c r="AB141" s="55">
        <f t="shared" si="18"/>
        <v>8.9939620995908406E-9</v>
      </c>
      <c r="AC141" s="55"/>
      <c r="AD141" s="55"/>
      <c r="AE141" s="55"/>
      <c r="AF141" s="55" t="str">
        <f t="shared" si="19"/>
        <v>-4.30221452910946-105.616429674976j</v>
      </c>
      <c r="AG141" s="55">
        <f t="shared" si="20"/>
        <v>40.481829858788252</v>
      </c>
      <c r="AH141" s="55">
        <f t="shared" si="21"/>
        <v>-92.332615618009882</v>
      </c>
      <c r="AI141" s="55">
        <f t="shared" si="11"/>
        <v>87.667384381990118</v>
      </c>
      <c r="AJ141" s="55">
        <f t="shared" si="22"/>
        <v>-40.481829858788252</v>
      </c>
      <c r="AK141" s="55"/>
      <c r="AL141" s="55"/>
      <c r="AM141" s="39"/>
      <c r="AN141" s="55"/>
    </row>
    <row r="142" spans="2:40" s="29" customFormat="1" hidden="1" x14ac:dyDescent="0.3">
      <c r="B142" s="38">
        <v>29</v>
      </c>
      <c r="C142" s="55">
        <f t="shared" si="0"/>
        <v>380.18939632056117</v>
      </c>
      <c r="D142" s="55" t="str">
        <f t="shared" si="12"/>
        <v>2388.80042890683j</v>
      </c>
      <c r="E142" s="55">
        <f t="shared" si="1"/>
        <v>0.99999951454392166</v>
      </c>
      <c r="F142" s="55" t="str">
        <f t="shared" si="2"/>
        <v>0.00109444728601775j</v>
      </c>
      <c r="G142" s="55" t="str">
        <f t="shared" si="3"/>
        <v>1.6666654794019-0.00182407839614083j</v>
      </c>
      <c r="H142" s="55">
        <f t="shared" si="13"/>
        <v>4.4369740069002663</v>
      </c>
      <c r="I142" s="55">
        <f t="shared" si="14"/>
        <v>-6.2707215792747698E-2</v>
      </c>
      <c r="J142" s="55"/>
      <c r="K142" s="55"/>
      <c r="L142" s="55" t="str">
        <f t="shared" si="4"/>
        <v>0.84+0.000160527388822539j</v>
      </c>
      <c r="M142" s="55" t="str">
        <f t="shared" si="5"/>
        <v>1+0.160718492856852j</v>
      </c>
      <c r="N142" s="55" t="str">
        <f t="shared" si="15"/>
        <v>0.818873930741723-0.131447656599753j</v>
      </c>
      <c r="O142" s="55">
        <f t="shared" si="16"/>
        <v>-9.1194620097830263</v>
      </c>
      <c r="P142" s="55"/>
      <c r="Q142" s="55"/>
      <c r="R142" s="55"/>
      <c r="S142" s="55"/>
      <c r="T142" s="55"/>
      <c r="U142" s="55" t="str">
        <f t="shared" si="6"/>
        <v>44.9999999590909-380.563774889929j</v>
      </c>
      <c r="V142" s="55">
        <f t="shared" si="7"/>
        <v>51.668851496705756</v>
      </c>
      <c r="W142" s="55">
        <f t="shared" si="8"/>
        <v>-83.256338641400617</v>
      </c>
      <c r="X142" s="55"/>
      <c r="Y142" s="55" t="str">
        <f t="shared" si="9"/>
        <v>85000-0.0000172590830988519j</v>
      </c>
      <c r="Z142" s="55" t="str">
        <f t="shared" si="10"/>
        <v>0.19047619047619+3.13089942836316E-11j</v>
      </c>
      <c r="AA142" s="55">
        <f t="shared" si="17"/>
        <v>-14.403186068119158</v>
      </c>
      <c r="AB142" s="55">
        <f t="shared" si="18"/>
        <v>9.4178344745694063E-9</v>
      </c>
      <c r="AC142" s="55"/>
      <c r="AD142" s="55"/>
      <c r="AE142" s="55"/>
      <c r="AF142" s="55" t="str">
        <f t="shared" si="19"/>
        <v>-4.29283192390779-100.804524875635j</v>
      </c>
      <c r="AG142" s="55">
        <f t="shared" si="20"/>
        <v>40.077469521292471</v>
      </c>
      <c r="AH142" s="55">
        <f t="shared" si="21"/>
        <v>-92.438507857558548</v>
      </c>
      <c r="AI142" s="55">
        <f t="shared" si="11"/>
        <v>87.561492142441452</v>
      </c>
      <c r="AJ142" s="55">
        <f t="shared" si="22"/>
        <v>-40.077469521292471</v>
      </c>
      <c r="AK142" s="55"/>
      <c r="AL142" s="55"/>
      <c r="AM142" s="39"/>
      <c r="AN142" s="55"/>
    </row>
    <row r="143" spans="2:40" s="29" customFormat="1" hidden="1" x14ac:dyDescent="0.3">
      <c r="B143" s="38">
        <v>30</v>
      </c>
      <c r="C143" s="55">
        <f t="shared" si="0"/>
        <v>398.10717055349727</v>
      </c>
      <c r="D143" s="55" t="str">
        <f t="shared" si="12"/>
        <v>2501.38112470457j</v>
      </c>
      <c r="E143" s="55">
        <f t="shared" si="1"/>
        <v>0.99999946770799486</v>
      </c>
      <c r="F143" s="55" t="str">
        <f t="shared" si="2"/>
        <v>0.00114602699752601j</v>
      </c>
      <c r="G143" s="55" t="str">
        <f t="shared" si="3"/>
        <v>1.66666536485673-0.00191004452066878j</v>
      </c>
      <c r="H143" s="55">
        <f t="shared" si="13"/>
        <v>4.4369739118279963</v>
      </c>
      <c r="I143" s="55">
        <f t="shared" si="14"/>
        <v>-6.5662516371351856E-2</v>
      </c>
      <c r="J143" s="55"/>
      <c r="K143" s="55"/>
      <c r="L143" s="55" t="str">
        <f t="shared" si="4"/>
        <v>0.84+0.000168092811580147j</v>
      </c>
      <c r="M143" s="55" t="str">
        <f t="shared" si="5"/>
        <v>1+0.168292922070124j</v>
      </c>
      <c r="N143" s="55" t="str">
        <f t="shared" si="15"/>
        <v>0.81689186282185-0.137309025798016j</v>
      </c>
      <c r="O143" s="55">
        <f t="shared" si="16"/>
        <v>-9.5414920022713741</v>
      </c>
      <c r="P143" s="55"/>
      <c r="Q143" s="55"/>
      <c r="R143" s="55"/>
      <c r="S143" s="55"/>
      <c r="T143" s="55"/>
      <c r="U143" s="55" t="str">
        <f t="shared" si="6"/>
        <v>44.999999959091-363.435583528435j</v>
      </c>
      <c r="V143" s="55">
        <f t="shared" si="7"/>
        <v>51.274625335307519</v>
      </c>
      <c r="W143" s="55">
        <f t="shared" si="8"/>
        <v>-82.941654400779811</v>
      </c>
      <c r="X143" s="55"/>
      <c r="Y143" s="55" t="str">
        <f t="shared" si="9"/>
        <v>85000-0.0000180724786259905j</v>
      </c>
      <c r="Z143" s="55" t="str">
        <f t="shared" si="10"/>
        <v>0.19047619047619+3.27845417251528E-11j</v>
      </c>
      <c r="AA143" s="55">
        <f t="shared" si="17"/>
        <v>-14.403186068119158</v>
      </c>
      <c r="AB143" s="55">
        <f t="shared" si="18"/>
        <v>9.8616833391394875E-9</v>
      </c>
      <c r="AC143" s="55"/>
      <c r="AD143" s="55"/>
      <c r="AE143" s="55"/>
      <c r="AF143" s="55" t="str">
        <f t="shared" si="19"/>
        <v>-4.28259177189669-96.2067232448652j</v>
      </c>
      <c r="AG143" s="55">
        <f t="shared" si="20"/>
        <v>39.672705657986633</v>
      </c>
      <c r="AH143" s="55">
        <f t="shared" si="21"/>
        <v>-92.548808909560847</v>
      </c>
      <c r="AI143" s="55">
        <f t="shared" si="11"/>
        <v>87.451191090439153</v>
      </c>
      <c r="AJ143" s="55">
        <f t="shared" si="22"/>
        <v>-39.672705657986633</v>
      </c>
      <c r="AK143" s="55"/>
      <c r="AL143" s="55"/>
      <c r="AM143" s="39"/>
      <c r="AN143" s="55"/>
    </row>
    <row r="144" spans="2:40" s="29" customFormat="1" hidden="1" x14ac:dyDescent="0.3">
      <c r="B144" s="38">
        <v>31</v>
      </c>
      <c r="C144" s="55">
        <f t="shared" si="0"/>
        <v>416.86938347033549</v>
      </c>
      <c r="D144" s="55" t="str">
        <f t="shared" si="12"/>
        <v>2619.26758523382j</v>
      </c>
      <c r="E144" s="55">
        <f t="shared" si="1"/>
        <v>0.99999941635342238</v>
      </c>
      <c r="F144" s="55" t="str">
        <f t="shared" si="2"/>
        <v>0.00120003758594654j</v>
      </c>
      <c r="G144" s="55" t="str">
        <f t="shared" si="3"/>
        <v>1.66666523926044-0.00200006209763251j</v>
      </c>
      <c r="H144" s="55">
        <f t="shared" si="13"/>
        <v>4.4369738075832723</v>
      </c>
      <c r="I144" s="55">
        <f t="shared" si="14"/>
        <v>-6.8757096056168199E-2</v>
      </c>
      <c r="J144" s="55"/>
      <c r="K144" s="55"/>
      <c r="L144" s="55" t="str">
        <f t="shared" si="4"/>
        <v>0.84+0.000176014781727713j</v>
      </c>
      <c r="M144" s="55" t="str">
        <f t="shared" si="5"/>
        <v>1+0.176224323134531j</v>
      </c>
      <c r="N144" s="55" t="str">
        <f t="shared" si="15"/>
        <v>0.81472958111516-0.143399154187971j</v>
      </c>
      <c r="O144" s="55">
        <f t="shared" si="16"/>
        <v>-9.9822895754325813</v>
      </c>
      <c r="P144" s="55"/>
      <c r="Q144" s="55"/>
      <c r="R144" s="55"/>
      <c r="S144" s="55"/>
      <c r="T144" s="55"/>
      <c r="U144" s="55" t="str">
        <f t="shared" si="6"/>
        <v>44.9999999590908-347.078287766265j</v>
      </c>
      <c r="V144" s="55">
        <f t="shared" si="7"/>
        <v>50.88094741312996</v>
      </c>
      <c r="W144" s="55">
        <f t="shared" si="8"/>
        <v>-82.612597955225169</v>
      </c>
      <c r="X144" s="55"/>
      <c r="Y144" s="55" t="str">
        <f t="shared" si="9"/>
        <v>85000-0.0000189242083033144j</v>
      </c>
      <c r="Z144" s="55" t="str">
        <f t="shared" si="10"/>
        <v>0.19047619047619+3.43296295751735E-11j</v>
      </c>
      <c r="AA144" s="55">
        <f t="shared" si="17"/>
        <v>-14.403186068119158</v>
      </c>
      <c r="AB144" s="55">
        <f t="shared" si="18"/>
        <v>1.0326450156250913E-8</v>
      </c>
      <c r="AC144" s="55"/>
      <c r="AD144" s="55"/>
      <c r="AE144" s="55"/>
      <c r="AF144" s="55" t="str">
        <f t="shared" si="19"/>
        <v>-4.2714205637084-91.8133118295353j</v>
      </c>
      <c r="AG144" s="55">
        <f t="shared" si="20"/>
        <v>39.26750268715957</v>
      </c>
      <c r="AH144" s="55">
        <f t="shared" si="21"/>
        <v>-92.663644616387472</v>
      </c>
      <c r="AI144" s="55">
        <f t="shared" si="11"/>
        <v>87.336355383612528</v>
      </c>
      <c r="AJ144" s="55">
        <f t="shared" si="22"/>
        <v>-39.26750268715957</v>
      </c>
      <c r="AK144" s="55"/>
      <c r="AL144" s="55"/>
      <c r="AM144" s="39"/>
      <c r="AN144" s="55"/>
    </row>
    <row r="145" spans="2:40" s="29" customFormat="1" hidden="1" x14ac:dyDescent="0.3">
      <c r="B145" s="38">
        <v>32</v>
      </c>
      <c r="C145" s="55">
        <f t="shared" si="0"/>
        <v>436.51583224016599</v>
      </c>
      <c r="D145" s="55" t="str">
        <f t="shared" si="12"/>
        <v>2742.70986348268j</v>
      </c>
      <c r="E145" s="55">
        <f t="shared" si="1"/>
        <v>0.99999936004425338</v>
      </c>
      <c r="F145" s="55" t="str">
        <f t="shared" si="2"/>
        <v>0.00125659361497871j</v>
      </c>
      <c r="G145" s="55" t="str">
        <f t="shared" si="3"/>
        <v>1.66666510154684-0.00209432206518505j</v>
      </c>
      <c r="H145" s="55">
        <f t="shared" si="13"/>
        <v>4.4369736932811668</v>
      </c>
      <c r="I145" s="55">
        <f t="shared" si="14"/>
        <v>-7.199751888123071E-2</v>
      </c>
      <c r="J145" s="55"/>
      <c r="K145" s="55"/>
      <c r="L145" s="55" t="str">
        <f t="shared" si="4"/>
        <v>0.84+0.000184310102826036j</v>
      </c>
      <c r="M145" s="55" t="str">
        <f t="shared" si="5"/>
        <v>1+0.184529519615115j</v>
      </c>
      <c r="N145" s="55" t="str">
        <f t="shared" si="15"/>
        <v>0.812371821109904-0.149722271795441j</v>
      </c>
      <c r="O145" s="55">
        <f t="shared" si="16"/>
        <v>-10.44257981297749</v>
      </c>
      <c r="P145" s="55"/>
      <c r="Q145" s="55"/>
      <c r="R145" s="55"/>
      <c r="S145" s="55"/>
      <c r="T145" s="55"/>
      <c r="U145" s="55" t="str">
        <f t="shared" si="6"/>
        <v>44.9999999590908-331.45719158604j</v>
      </c>
      <c r="V145" s="55">
        <f t="shared" si="7"/>
        <v>50.487868872168619</v>
      </c>
      <c r="W145" s="55">
        <f t="shared" si="8"/>
        <v>-82.268558344419816</v>
      </c>
      <c r="X145" s="55"/>
      <c r="Y145" s="55" t="str">
        <f t="shared" si="9"/>
        <v>85000-0.0000198160787636624j</v>
      </c>
      <c r="Z145" s="55" t="str">
        <f t="shared" si="10"/>
        <v>0.19047619047619+3.59475351721767E-11j</v>
      </c>
      <c r="AA145" s="55">
        <f t="shared" si="17"/>
        <v>-14.403186068119158</v>
      </c>
      <c r="AB145" s="55">
        <f t="shared" si="18"/>
        <v>1.0813120758635021E-8</v>
      </c>
      <c r="AC145" s="55"/>
      <c r="AD145" s="55"/>
      <c r="AE145" s="55"/>
      <c r="AF145" s="55" t="str">
        <f t="shared" si="19"/>
        <v>-4.2592394367966-87.6150165004178j</v>
      </c>
      <c r="AG145" s="55">
        <f t="shared" si="20"/>
        <v>38.861822235064423</v>
      </c>
      <c r="AH145" s="55">
        <f t="shared" si="21"/>
        <v>-92.783135665465423</v>
      </c>
      <c r="AI145" s="55">
        <f t="shared" si="11"/>
        <v>87.216864334534577</v>
      </c>
      <c r="AJ145" s="55">
        <f t="shared" si="22"/>
        <v>-38.861822235064423</v>
      </c>
      <c r="AK145" s="55"/>
      <c r="AL145" s="55"/>
      <c r="AM145" s="39"/>
      <c r="AN145" s="55"/>
    </row>
    <row r="146" spans="2:40" s="29" customFormat="1" hidden="1" x14ac:dyDescent="0.3">
      <c r="B146" s="38">
        <v>33</v>
      </c>
      <c r="C146" s="55">
        <f t="shared" si="0"/>
        <v>457.08818961487509</v>
      </c>
      <c r="D146" s="55" t="str">
        <f t="shared" si="12"/>
        <v>2871.9697970735j</v>
      </c>
      <c r="E146" s="55">
        <f t="shared" si="1"/>
        <v>0.99999929830247736</v>
      </c>
      <c r="F146" s="55" t="str">
        <f t="shared" si="2"/>
        <v>0.00131581504754268j</v>
      </c>
      <c r="G146" s="55" t="str">
        <f t="shared" si="3"/>
        <v>1.66666495054688-0.00219302435998132j</v>
      </c>
      <c r="H146" s="55">
        <f t="shared" si="13"/>
        <v>4.4369735679513891</v>
      </c>
      <c r="I146" s="55">
        <f t="shared" si="14"/>
        <v>-7.5390658235740066E-2</v>
      </c>
      <c r="J146" s="55"/>
      <c r="K146" s="55"/>
      <c r="L146" s="55" t="str">
        <f t="shared" si="4"/>
        <v>0.84+0.000192996370363339j</v>
      </c>
      <c r="M146" s="55" t="str">
        <f t="shared" si="5"/>
        <v>1+0.193226127947105j</v>
      </c>
      <c r="N146" s="55" t="str">
        <f t="shared" si="15"/>
        <v>0.809802242885182-0.156281955425221j</v>
      </c>
      <c r="O146" s="55">
        <f t="shared" si="16"/>
        <v>-10.923100052435741</v>
      </c>
      <c r="P146" s="55"/>
      <c r="Q146" s="55"/>
      <c r="R146" s="55"/>
      <c r="S146" s="55"/>
      <c r="T146" s="55"/>
      <c r="U146" s="55" t="str">
        <f t="shared" si="6"/>
        <v>44.9999999590909-316.539160548412j</v>
      </c>
      <c r="V146" s="55">
        <f t="shared" si="7"/>
        <v>50.095445443954894</v>
      </c>
      <c r="W146" s="55">
        <f t="shared" si="8"/>
        <v>-81.908905260656624</v>
      </c>
      <c r="X146" s="55"/>
      <c r="Y146" s="55" t="str">
        <f t="shared" si="9"/>
        <v>85000-0.000020749981783856j</v>
      </c>
      <c r="Z146" s="55" t="str">
        <f t="shared" si="10"/>
        <v>0.19047619047619+3.76416903108499E-11j</v>
      </c>
      <c r="AA146" s="55">
        <f t="shared" si="17"/>
        <v>-14.403186068119158</v>
      </c>
      <c r="AB146" s="55">
        <f t="shared" si="18"/>
        <v>1.1322727439888489E-8</v>
      </c>
      <c r="AC146" s="55"/>
      <c r="AD146" s="55"/>
      <c r="AE146" s="55"/>
      <c r="AF146" s="55" t="str">
        <f t="shared" si="19"/>
        <v>-4.24596397262258-83.6029829237075j</v>
      </c>
      <c r="AG146" s="55">
        <f t="shared" si="20"/>
        <v>38.455622985042993</v>
      </c>
      <c r="AH146" s="55">
        <f t="shared" si="21"/>
        <v>-92.907395960005374</v>
      </c>
      <c r="AI146" s="55">
        <f t="shared" si="11"/>
        <v>87.092604039994626</v>
      </c>
      <c r="AJ146" s="55">
        <f t="shared" si="22"/>
        <v>-38.455622985042993</v>
      </c>
      <c r="AK146" s="55"/>
      <c r="AL146" s="55"/>
      <c r="AM146" s="39"/>
      <c r="AN146" s="55"/>
    </row>
    <row r="147" spans="2:40" s="29" customFormat="1" hidden="1" x14ac:dyDescent="0.3">
      <c r="B147" s="38">
        <v>34</v>
      </c>
      <c r="C147" s="55">
        <f t="shared" si="0"/>
        <v>478.6300923226384</v>
      </c>
      <c r="D147" s="55" t="str">
        <f t="shared" si="12"/>
        <v>3007.32156365561j</v>
      </c>
      <c r="E147" s="55">
        <f t="shared" si="1"/>
        <v>0.99999923060396623</v>
      </c>
      <c r="F147" s="55" t="str">
        <f t="shared" si="2"/>
        <v>0.0013778275002369j</v>
      </c>
      <c r="G147" s="55" t="str">
        <f t="shared" si="3"/>
        <v>1.66666478497871-0.00229637834124448j</v>
      </c>
      <c r="H147" s="55">
        <f t="shared" si="13"/>
        <v>4.4369734305299788</v>
      </c>
      <c r="I147" s="55">
        <f t="shared" si="14"/>
        <v>-7.8943711443792891E-2</v>
      </c>
      <c r="J147" s="55"/>
      <c r="K147" s="55"/>
      <c r="L147" s="55" t="str">
        <f t="shared" si="4"/>
        <v>0.84+0.000202092009077657j</v>
      </c>
      <c r="M147" s="55" t="str">
        <f t="shared" si="5"/>
        <v>1+0.202332594802749j</v>
      </c>
      <c r="N147" s="55" t="str">
        <f t="shared" si="15"/>
        <v>0.807003398195503-0.163080999562454j</v>
      </c>
      <c r="O147" s="55">
        <f t="shared" si="16"/>
        <v>-11.424597628960477</v>
      </c>
      <c r="P147" s="55"/>
      <c r="Q147" s="55"/>
      <c r="R147" s="55"/>
      <c r="S147" s="55"/>
      <c r="T147" s="55"/>
      <c r="U147" s="55" t="str">
        <f t="shared" si="6"/>
        <v>44.9999999590909-302.292551509449j</v>
      </c>
      <c r="V147" s="55">
        <f t="shared" si="7"/>
        <v>49.703737825641674</v>
      </c>
      <c r="W147" s="55">
        <f t="shared" si="8"/>
        <v>-81.532989439274942</v>
      </c>
      <c r="X147" s="55"/>
      <c r="Y147" s="55" t="str">
        <f t="shared" si="9"/>
        <v>85000-0.0000217278982974118j</v>
      </c>
      <c r="Z147" s="55" t="str">
        <f t="shared" si="10"/>
        <v>0.19047619047619+3.94156885213819E-11j</v>
      </c>
      <c r="AA147" s="55">
        <f t="shared" si="17"/>
        <v>-14.403186068119158</v>
      </c>
      <c r="AB147" s="55">
        <f t="shared" si="18"/>
        <v>1.1856351144106522E-8</v>
      </c>
      <c r="AC147" s="55"/>
      <c r="AD147" s="55"/>
      <c r="AE147" s="55"/>
      <c r="AF147" s="55" t="str">
        <f t="shared" si="19"/>
        <v>-4.23150402660148-79.7687584859572j</v>
      </c>
      <c r="AG147" s="55">
        <f t="shared" si="20"/>
        <v>38.048860532758418</v>
      </c>
      <c r="AH147" s="55">
        <f t="shared" si="21"/>
        <v>-93.036530767822853</v>
      </c>
      <c r="AI147" s="55">
        <f t="shared" si="11"/>
        <v>86.963469232177147</v>
      </c>
      <c r="AJ147" s="55">
        <f t="shared" si="22"/>
        <v>-38.048860532758418</v>
      </c>
      <c r="AK147" s="55"/>
      <c r="AL147" s="55"/>
      <c r="AM147" s="39"/>
      <c r="AN147" s="55"/>
    </row>
    <row r="148" spans="2:40" s="29" customFormat="1" hidden="1" x14ac:dyDescent="0.3">
      <c r="B148" s="38">
        <v>35</v>
      </c>
      <c r="C148" s="55">
        <f t="shared" si="0"/>
        <v>501.18723362727235</v>
      </c>
      <c r="D148" s="55" t="str">
        <f t="shared" si="12"/>
        <v>3149.05226247286j</v>
      </c>
      <c r="E148" s="55">
        <f t="shared" si="1"/>
        <v>0.9999991563740247</v>
      </c>
      <c r="F148" s="55" t="str">
        <f t="shared" si="2"/>
        <v>0.00144276250978766j</v>
      </c>
      <c r="G148" s="55" t="str">
        <f t="shared" si="3"/>
        <v>1.66666460343682-0.00240460323481451j</v>
      </c>
      <c r="H148" s="55">
        <f t="shared" si="13"/>
        <v>4.4369732798503776</v>
      </c>
      <c r="I148" s="55">
        <f t="shared" si="14"/>
        <v>-8.2664215031255497E-2</v>
      </c>
      <c r="J148" s="55"/>
      <c r="K148" s="55"/>
      <c r="L148" s="55" t="str">
        <f t="shared" si="4"/>
        <v>0.84+0.000211616312038176j</v>
      </c>
      <c r="M148" s="55" t="str">
        <f t="shared" si="5"/>
        <v>1+0.211868236219174j</v>
      </c>
      <c r="N148" s="55" t="str">
        <f t="shared" si="15"/>
        <v>0.803956705951534-0.17012127297449j</v>
      </c>
      <c r="O148" s="55">
        <f t="shared" si="16"/>
        <v>-11.947827190695048</v>
      </c>
      <c r="P148" s="55"/>
      <c r="Q148" s="55"/>
      <c r="R148" s="55"/>
      <c r="S148" s="55"/>
      <c r="T148" s="55"/>
      <c r="U148" s="55" t="str">
        <f t="shared" si="6"/>
        <v>44.9999999590911-288.687145501309j</v>
      </c>
      <c r="V148" s="55">
        <f t="shared" si="7"/>
        <v>49.312812079797929</v>
      </c>
      <c r="W148" s="55">
        <f t="shared" si="8"/>
        <v>-81.140143236463061</v>
      </c>
      <c r="X148" s="55"/>
      <c r="Y148" s="55" t="str">
        <f t="shared" si="9"/>
        <v>85000-0.0000227519025963664j</v>
      </c>
      <c r="Z148" s="55" t="str">
        <f t="shared" si="10"/>
        <v>0.19047619047619+4.12732926918211E-11j</v>
      </c>
      <c r="AA148" s="55">
        <f t="shared" si="17"/>
        <v>-14.403186068119158</v>
      </c>
      <c r="AB148" s="55">
        <f t="shared" si="18"/>
        <v>1.2415123758709872E-8</v>
      </c>
      <c r="AC148" s="55"/>
      <c r="AD148" s="55"/>
      <c r="AE148" s="55"/>
      <c r="AF148" s="55" t="str">
        <f t="shared" si="19"/>
        <v>-4.21576360142585-76.1042751364335j</v>
      </c>
      <c r="AG148" s="55">
        <f t="shared" si="20"/>
        <v>37.641487251356899</v>
      </c>
      <c r="AH148" s="55">
        <f t="shared" si="21"/>
        <v>-93.170634629774241</v>
      </c>
      <c r="AI148" s="55">
        <f t="shared" si="11"/>
        <v>86.829365370225759</v>
      </c>
      <c r="AJ148" s="55">
        <f t="shared" si="22"/>
        <v>-37.641487251356899</v>
      </c>
      <c r="AK148" s="55"/>
      <c r="AL148" s="55"/>
      <c r="AM148" s="39"/>
      <c r="AN148" s="55"/>
    </row>
    <row r="149" spans="2:40" s="29" customFormat="1" hidden="1" x14ac:dyDescent="0.3">
      <c r="B149" s="38">
        <v>36</v>
      </c>
      <c r="C149" s="55">
        <f t="shared" si="0"/>
        <v>524.80746024977259</v>
      </c>
      <c r="D149" s="55" t="str">
        <f t="shared" si="12"/>
        <v>3297.46252333961j</v>
      </c>
      <c r="E149" s="55">
        <f t="shared" si="1"/>
        <v>0.99999907498251239</v>
      </c>
      <c r="F149" s="55" t="str">
        <f t="shared" si="2"/>
        <v>0.00151075781205623j</v>
      </c>
      <c r="G149" s="55" t="str">
        <f t="shared" si="3"/>
        <v>1.66666440438009-0.00251792859812125j</v>
      </c>
      <c r="H149" s="55">
        <f t="shared" si="13"/>
        <v>4.436973114633437</v>
      </c>
      <c r="I149" s="55">
        <f t="shared" si="14"/>
        <v>-8.6560060712207856E-2</v>
      </c>
      <c r="J149" s="55"/>
      <c r="K149" s="55"/>
      <c r="L149" s="55" t="str">
        <f t="shared" si="4"/>
        <v>0.84+0.000221589481568422j</v>
      </c>
      <c r="M149" s="55" t="str">
        <f t="shared" si="5"/>
        <v>1+0.221853278570289j</v>
      </c>
      <c r="N149" s="55" t="str">
        <f t="shared" si="15"/>
        <v>0.800642438482297-0.17740356045824j</v>
      </c>
      <c r="O149" s="55">
        <f t="shared" si="16"/>
        <v>-12.493547539803489</v>
      </c>
      <c r="P149" s="55"/>
      <c r="Q149" s="55"/>
      <c r="R149" s="55"/>
      <c r="S149" s="55"/>
      <c r="T149" s="55"/>
      <c r="U149" s="55" t="str">
        <f t="shared" si="6"/>
        <v>44.9999999590908-275.694083633736j</v>
      </c>
      <c r="V149" s="55">
        <f t="shared" si="7"/>
        <v>48.922740057929232</v>
      </c>
      <c r="W149" s="55">
        <f t="shared" si="8"/>
        <v>-80.729681422522276</v>
      </c>
      <c r="X149" s="55"/>
      <c r="Y149" s="55" t="str">
        <f t="shared" si="9"/>
        <v>85000-0.0000238241667311287j</v>
      </c>
      <c r="Z149" s="55" t="str">
        <f t="shared" si="10"/>
        <v>0.19047619047619+4.32184430496666E-11j</v>
      </c>
      <c r="AA149" s="55">
        <f t="shared" si="17"/>
        <v>-14.403186068119158</v>
      </c>
      <c r="AB149" s="55">
        <f t="shared" si="18"/>
        <v>1.3000230515330146E-8</v>
      </c>
      <c r="AC149" s="55"/>
      <c r="AD149" s="55"/>
      <c r="AE149" s="55"/>
      <c r="AF149" s="55" t="str">
        <f t="shared" si="19"/>
        <v>-4.19864077609015-72.6018331117691j</v>
      </c>
      <c r="AG149" s="55">
        <f t="shared" si="20"/>
        <v>37.233452171133514</v>
      </c>
      <c r="AH149" s="55">
        <f t="shared" si="21"/>
        <v>-93.309789010037747</v>
      </c>
      <c r="AI149" s="55">
        <f t="shared" si="11"/>
        <v>86.690210989962253</v>
      </c>
      <c r="AJ149" s="55">
        <f t="shared" si="22"/>
        <v>-37.233452171133514</v>
      </c>
      <c r="AK149" s="55"/>
      <c r="AL149" s="55"/>
      <c r="AM149" s="39"/>
      <c r="AN149" s="55"/>
    </row>
    <row r="150" spans="2:40" s="29" customFormat="1" hidden="1" x14ac:dyDescent="0.3">
      <c r="B150" s="38">
        <v>37</v>
      </c>
      <c r="C150" s="55">
        <f t="shared" si="0"/>
        <v>549.54087385762455</v>
      </c>
      <c r="D150" s="55" t="str">
        <f t="shared" si="12"/>
        <v>3452.86714431686j</v>
      </c>
      <c r="E150" s="55">
        <f t="shared" si="1"/>
        <v>0.99999898573849377</v>
      </c>
      <c r="F150" s="55" t="str">
        <f t="shared" si="2"/>
        <v>0.00158195763419499j</v>
      </c>
      <c r="G150" s="55" t="str">
        <f t="shared" si="3"/>
        <v>1.66666418611871-0.00263659480706649j</v>
      </c>
      <c r="H150" s="55">
        <f t="shared" si="13"/>
        <v>4.4369729334765617</v>
      </c>
      <c r="I150" s="55">
        <f t="shared" si="14"/>
        <v>-9.0639512128837668E-2</v>
      </c>
      <c r="J150" s="55"/>
      <c r="K150" s="55"/>
      <c r="L150" s="55" t="str">
        <f t="shared" si="4"/>
        <v>0.84+0.000232032672098093j</v>
      </c>
      <c r="M150" s="55" t="str">
        <f t="shared" si="5"/>
        <v>1+0.232308901469638j</v>
      </c>
      <c r="N150" s="55" t="str">
        <f t="shared" si="15"/>
        <v>0.797039721313602-0.184927389413931j</v>
      </c>
      <c r="O150" s="55">
        <f t="shared" si="16"/>
        <v>-13.0625179518685</v>
      </c>
      <c r="P150" s="55"/>
      <c r="Q150" s="55"/>
      <c r="R150" s="55"/>
      <c r="S150" s="55"/>
      <c r="T150" s="55"/>
      <c r="U150" s="55" t="str">
        <f t="shared" si="6"/>
        <v>44.9999999590909-263.285805880498j</v>
      </c>
      <c r="V150" s="55">
        <f t="shared" si="7"/>
        <v>48.533599847371107</v>
      </c>
      <c r="W150" s="55">
        <f t="shared" si="8"/>
        <v>-80.300902221535125</v>
      </c>
      <c r="X150" s="55"/>
      <c r="Y150" s="55" t="str">
        <f t="shared" si="9"/>
        <v>85000-0.0000249469651176893j</v>
      </c>
      <c r="Z150" s="55" t="str">
        <f t="shared" si="10"/>
        <v>0.19047619047619+4.52552655196178E-11j</v>
      </c>
      <c r="AA150" s="55">
        <f t="shared" si="17"/>
        <v>-14.403186068119158</v>
      </c>
      <c r="AB150" s="55">
        <f t="shared" si="18"/>
        <v>1.3612912503844631E-8</v>
      </c>
      <c r="AC150" s="55"/>
      <c r="AD150" s="55"/>
      <c r="AE150" s="55"/>
      <c r="AF150" s="55" t="str">
        <f t="shared" si="19"/>
        <v>-4.18002770474592-69.2540855083244j</v>
      </c>
      <c r="AG150" s="55">
        <f t="shared" si="20"/>
        <v>36.82470087912629</v>
      </c>
      <c r="AH150" s="55">
        <f t="shared" si="21"/>
        <v>-93.454059671919538</v>
      </c>
      <c r="AI150" s="55">
        <f t="shared" si="11"/>
        <v>86.545940328080462</v>
      </c>
      <c r="AJ150" s="55">
        <f t="shared" si="22"/>
        <v>-36.82470087912629</v>
      </c>
      <c r="AK150" s="55"/>
      <c r="AL150" s="55"/>
      <c r="AM150" s="39"/>
      <c r="AN150" s="55"/>
    </row>
    <row r="151" spans="2:40" s="29" customFormat="1" hidden="1" x14ac:dyDescent="0.3">
      <c r="B151" s="38">
        <v>38</v>
      </c>
      <c r="C151" s="55">
        <f t="shared" si="0"/>
        <v>575.43993733715718</v>
      </c>
      <c r="D151" s="55" t="str">
        <f t="shared" si="12"/>
        <v>3615.59575944117j</v>
      </c>
      <c r="E151" s="55">
        <f t="shared" si="1"/>
        <v>0.9999988878843733</v>
      </c>
      <c r="F151" s="55" t="str">
        <f t="shared" si="2"/>
        <v>0.00165651300057264j</v>
      </c>
      <c r="G151" s="55" t="str">
        <f t="shared" si="3"/>
        <v>1.66666394679986-0.00276085356584807j</v>
      </c>
      <c r="H151" s="55">
        <f t="shared" si="13"/>
        <v>4.4369727348419516</v>
      </c>
      <c r="I151" s="55">
        <f t="shared" si="14"/>
        <v>-9.4911222380336113E-2</v>
      </c>
      <c r="J151" s="55"/>
      <c r="K151" s="55"/>
      <c r="L151" s="55" t="str">
        <f t="shared" si="4"/>
        <v>0.84+0.000242968035034447j</v>
      </c>
      <c r="M151" s="55" t="str">
        <f t="shared" si="5"/>
        <v>1+0.243257282695202j</v>
      </c>
      <c r="N151" s="55" t="str">
        <f t="shared" si="15"/>
        <v>0.793126549558722-0.192690841244042j</v>
      </c>
      <c r="O151" s="55">
        <f t="shared" si="16"/>
        <v>-13.655493925834556</v>
      </c>
      <c r="P151" s="55"/>
      <c r="Q151" s="55"/>
      <c r="R151" s="55"/>
      <c r="S151" s="55"/>
      <c r="T151" s="55"/>
      <c r="U151" s="55" t="str">
        <f t="shared" si="6"/>
        <v>44.9999999590909-251.435992620876j</v>
      </c>
      <c r="V151" s="55">
        <f t="shared" si="7"/>
        <v>48.14547624073316</v>
      </c>
      <c r="W151" s="55">
        <f t="shared" si="8"/>
        <v>-79.853088631293843</v>
      </c>
      <c r="X151" s="55"/>
      <c r="Y151" s="55" t="str">
        <f t="shared" si="9"/>
        <v>85000-0.0000261226793619624j</v>
      </c>
      <c r="Z151" s="55" t="str">
        <f t="shared" si="10"/>
        <v>0.19047619047619+4.73880804752152E-11j</v>
      </c>
      <c r="AA151" s="55">
        <f t="shared" si="17"/>
        <v>-14.403186068119158</v>
      </c>
      <c r="AB151" s="55">
        <f t="shared" si="18"/>
        <v>1.4254469304894724E-8</v>
      </c>
      <c r="AC151" s="55"/>
      <c r="AD151" s="55"/>
      <c r="AE151" s="55"/>
      <c r="AF151" s="55" t="str">
        <f t="shared" si="19"/>
        <v>-4.15981070138376-66.0540236676306j</v>
      </c>
      <c r="AG151" s="55">
        <f t="shared" si="20"/>
        <v>36.415175444984932</v>
      </c>
      <c r="AH151" s="55">
        <f t="shared" si="21"/>
        <v>-93.603493765254257</v>
      </c>
      <c r="AI151" s="55">
        <f t="shared" si="11"/>
        <v>86.396506234745743</v>
      </c>
      <c r="AJ151" s="55">
        <f t="shared" si="22"/>
        <v>-36.415175444984932</v>
      </c>
      <c r="AK151" s="55"/>
      <c r="AL151" s="55"/>
      <c r="AM151" s="39"/>
      <c r="AN151" s="55"/>
    </row>
    <row r="152" spans="2:40" s="29" customFormat="1" hidden="1" x14ac:dyDescent="0.3">
      <c r="B152" s="38">
        <v>39</v>
      </c>
      <c r="C152" s="55">
        <f t="shared" si="0"/>
        <v>602.55958607435798</v>
      </c>
      <c r="D152" s="55" t="str">
        <f t="shared" si="12"/>
        <v>3785.99353792262j</v>
      </c>
      <c r="E152" s="55">
        <f t="shared" si="1"/>
        <v>0.99999878058946368</v>
      </c>
      <c r="F152" s="55" t="str">
        <f t="shared" si="2"/>
        <v>0.00173458205311706j</v>
      </c>
      <c r="G152" s="55" t="str">
        <f t="shared" si="3"/>
        <v>1.66666368439195-0.00289096844080561j</v>
      </c>
      <c r="H152" s="55">
        <f t="shared" si="13"/>
        <v>4.4369725170433547</v>
      </c>
      <c r="I152" s="55">
        <f t="shared" si="14"/>
        <v>-9.9384252377959698E-2</v>
      </c>
      <c r="J152" s="55"/>
      <c r="K152" s="55"/>
      <c r="L152" s="55" t="str">
        <f t="shared" si="4"/>
        <v>0.84+0.0002544187657484j</v>
      </c>
      <c r="M152" s="55" t="str">
        <f t="shared" si="5"/>
        <v>1+0.254721645231434j</v>
      </c>
      <c r="N152" s="55" t="str">
        <f t="shared" si="15"/>
        <v>0.788879824377995-0.200690347989699j</v>
      </c>
      <c r="O152" s="55">
        <f t="shared" si="16"/>
        <v>-14.273222317291609</v>
      </c>
      <c r="P152" s="55"/>
      <c r="Q152" s="55"/>
      <c r="R152" s="55"/>
      <c r="S152" s="55"/>
      <c r="T152" s="55"/>
      <c r="U152" s="55" t="str">
        <f t="shared" si="6"/>
        <v>44.9999999590909-240.119508812214j</v>
      </c>
      <c r="V152" s="55">
        <f t="shared" si="7"/>
        <v>47.758461226507563</v>
      </c>
      <c r="W152" s="55">
        <f t="shared" si="8"/>
        <v>-79.385510060262376</v>
      </c>
      <c r="X152" s="55"/>
      <c r="Y152" s="55" t="str">
        <f t="shared" si="9"/>
        <v>85000-0.000027353803311491j</v>
      </c>
      <c r="Z152" s="55" t="str">
        <f t="shared" si="10"/>
        <v>0.19047619047619+4.96214119029315E-11j</v>
      </c>
      <c r="AA152" s="55">
        <f t="shared" si="17"/>
        <v>-14.403186068119158</v>
      </c>
      <c r="AB152" s="55">
        <f t="shared" si="18"/>
        <v>1.4926261746470596E-8</v>
      </c>
      <c r="AC152" s="55"/>
      <c r="AD152" s="55"/>
      <c r="AE152" s="55"/>
      <c r="AF152" s="55" t="str">
        <f t="shared" si="19"/>
        <v>-4.13787042819625-62.9949633397143j</v>
      </c>
      <c r="AG152" s="55">
        <f t="shared" si="20"/>
        <v>36.004814380456367</v>
      </c>
      <c r="AH152" s="55">
        <f t="shared" si="21"/>
        <v>-93.758116615005676</v>
      </c>
      <c r="AI152" s="55">
        <f t="shared" si="11"/>
        <v>86.241883384994324</v>
      </c>
      <c r="AJ152" s="55">
        <f t="shared" si="22"/>
        <v>-36.004814380456367</v>
      </c>
      <c r="AK152" s="55"/>
      <c r="AL152" s="55"/>
      <c r="AM152" s="39"/>
      <c r="AN152" s="55"/>
    </row>
    <row r="153" spans="2:40" s="29" customFormat="1" hidden="1" x14ac:dyDescent="0.3">
      <c r="B153" s="38">
        <v>40</v>
      </c>
      <c r="C153" s="55">
        <f t="shared" si="0"/>
        <v>630.95734448019346</v>
      </c>
      <c r="D153" s="55" t="str">
        <f t="shared" si="12"/>
        <v>3964.421916295j</v>
      </c>
      <c r="E153" s="55">
        <f t="shared" si="1"/>
        <v>0.99999866294293482</v>
      </c>
      <c r="F153" s="55" t="str">
        <f t="shared" si="2"/>
        <v>0.00181633038675562j</v>
      </c>
      <c r="G153" s="55" t="str">
        <f t="shared" si="3"/>
        <v>1.66666339666738-0.00302721541942007j</v>
      </c>
      <c r="H153" s="55">
        <f t="shared" si="13"/>
        <v>4.4369722782318206</v>
      </c>
      <c r="I153" s="55">
        <f t="shared" si="14"/>
        <v>-0.10406809006522968</v>
      </c>
      <c r="J153" s="55"/>
      <c r="K153" s="55"/>
      <c r="L153" s="55" t="str">
        <f t="shared" si="4"/>
        <v>0.84+0.000266409152775024j</v>
      </c>
      <c r="M153" s="55" t="str">
        <f t="shared" si="5"/>
        <v>1+0.266726306528328j</v>
      </c>
      <c r="N153" s="55" t="str">
        <f t="shared" si="15"/>
        <v>0.784275413307818-0.208920475139797j</v>
      </c>
      <c r="O153" s="55">
        <f t="shared" si="16"/>
        <v>-14.91643580998635</v>
      </c>
      <c r="P153" s="55"/>
      <c r="Q153" s="55"/>
      <c r="R153" s="55"/>
      <c r="S153" s="55"/>
      <c r="T153" s="55"/>
      <c r="U153" s="55" t="str">
        <f t="shared" si="6"/>
        <v>44.999999959091-229.312350675127j</v>
      </c>
      <c r="V153" s="55">
        <f t="shared" si="7"/>
        <v>47.37265449877227</v>
      </c>
      <c r="W153" s="55">
        <f t="shared" si="8"/>
        <v>-78.897424321191821</v>
      </c>
      <c r="X153" s="55"/>
      <c r="Y153" s="55" t="str">
        <f t="shared" si="9"/>
        <v>85000-0.0000286429483452314j</v>
      </c>
      <c r="Z153" s="55" t="str">
        <f t="shared" si="10"/>
        <v>0.19047619047619+5.19599969981522E-11j</v>
      </c>
      <c r="AA153" s="55">
        <f t="shared" si="17"/>
        <v>-14.403186068119158</v>
      </c>
      <c r="AB153" s="55">
        <f t="shared" si="18"/>
        <v>1.5629714790409413E-8</v>
      </c>
      <c r="AC153" s="55"/>
      <c r="AD153" s="55"/>
      <c r="AE153" s="55"/>
      <c r="AF153" s="55" t="str">
        <f t="shared" si="19"/>
        <v>-4.11408220726263-60.0705315879027j</v>
      </c>
      <c r="AG153" s="55">
        <f t="shared" si="20"/>
        <v>35.593552640879011</v>
      </c>
      <c r="AH153" s="55">
        <f t="shared" si="21"/>
        <v>-93.917928205613691</v>
      </c>
      <c r="AI153" s="55">
        <f t="shared" si="11"/>
        <v>86.082071794386309</v>
      </c>
      <c r="AJ153" s="55">
        <f t="shared" si="22"/>
        <v>-35.593552640879011</v>
      </c>
      <c r="AK153" s="55"/>
      <c r="AL153" s="55"/>
      <c r="AM153" s="39"/>
      <c r="AN153" s="55"/>
    </row>
    <row r="154" spans="2:40" s="29" customFormat="1" hidden="1" x14ac:dyDescent="0.3">
      <c r="B154" s="38">
        <v>41</v>
      </c>
      <c r="C154" s="55">
        <f t="shared" si="0"/>
        <v>660.69344800759632</v>
      </c>
      <c r="D154" s="55" t="str">
        <f t="shared" si="12"/>
        <v>4151.25936507115j</v>
      </c>
      <c r="E154" s="55">
        <f t="shared" si="1"/>
        <v>0.99999853394608096</v>
      </c>
      <c r="F154" s="55" t="str">
        <f t="shared" si="2"/>
        <v>0.00190193140066414j</v>
      </c>
      <c r="G154" s="55" t="str">
        <f t="shared" si="3"/>
        <v>1.66666308118365-0.00316988349565096j</v>
      </c>
      <c r="H154" s="55">
        <f t="shared" si="13"/>
        <v>4.4369720163800777</v>
      </c>
      <c r="I154" s="55">
        <f t="shared" si="14"/>
        <v>-0.10897267054402791</v>
      </c>
      <c r="J154" s="55"/>
      <c r="K154" s="55"/>
      <c r="L154" s="55" t="str">
        <f t="shared" si="4"/>
        <v>0.84+0.000278964629332781j</v>
      </c>
      <c r="M154" s="55" t="str">
        <f t="shared" si="5"/>
        <v>1+0.279296730081987j</v>
      </c>
      <c r="N154" s="55" t="str">
        <f t="shared" si="15"/>
        <v>0.779288238564614-0.217373692193115j</v>
      </c>
      <c r="O154" s="55">
        <f t="shared" si="16"/>
        <v>-15.585846684364975</v>
      </c>
      <c r="P154" s="55"/>
      <c r="Q154" s="55"/>
      <c r="R154" s="55"/>
      <c r="S154" s="55"/>
      <c r="T154" s="55"/>
      <c r="U154" s="55" t="str">
        <f t="shared" si="6"/>
        <v>44.9999999590909-218.991594778264j</v>
      </c>
      <c r="V154" s="55">
        <f t="shared" si="7"/>
        <v>46.988163983105842</v>
      </c>
      <c r="W154" s="55">
        <f t="shared" si="8"/>
        <v>-78.388080023663804</v>
      </c>
      <c r="X154" s="55"/>
      <c r="Y154" s="55" t="str">
        <f t="shared" si="9"/>
        <v>85000-0.0000299928489126391j</v>
      </c>
      <c r="Z154" s="55" t="str">
        <f t="shared" si="10"/>
        <v>0.19047619047619+5.44087962134043E-11j</v>
      </c>
      <c r="AA154" s="55">
        <f t="shared" si="17"/>
        <v>-14.403186068119158</v>
      </c>
      <c r="AB154" s="55">
        <f t="shared" si="18"/>
        <v>1.6366320554931106E-8</v>
      </c>
      <c r="AC154" s="55"/>
      <c r="AD154" s="55"/>
      <c r="AE154" s="55"/>
      <c r="AF154" s="55" t="str">
        <f t="shared" si="19"/>
        <v>-4.08831647676142-57.274654396784j</v>
      </c>
      <c r="AG154" s="55">
        <f t="shared" si="20"/>
        <v>35.181321678150496</v>
      </c>
      <c r="AH154" s="55">
        <f t="shared" si="21"/>
        <v>-94.082899362206476</v>
      </c>
      <c r="AI154" s="55">
        <f t="shared" si="11"/>
        <v>85.917100637793524</v>
      </c>
      <c r="AJ154" s="55">
        <f t="shared" si="22"/>
        <v>-35.181321678150496</v>
      </c>
      <c r="AK154" s="55"/>
      <c r="AL154" s="55"/>
      <c r="AM154" s="39"/>
      <c r="AN154" s="55"/>
    </row>
    <row r="155" spans="2:40" s="29" customFormat="1" hidden="1" x14ac:dyDescent="0.3">
      <c r="B155" s="38">
        <v>42</v>
      </c>
      <c r="C155" s="55">
        <f t="shared" si="0"/>
        <v>691.83097091893671</v>
      </c>
      <c r="D155" s="55" t="str">
        <f t="shared" si="12"/>
        <v>4346.90219152965j</v>
      </c>
      <c r="E155" s="55">
        <f t="shared" si="1"/>
        <v>0.99999839250384348</v>
      </c>
      <c r="F155" s="55" t="str">
        <f t="shared" si="2"/>
        <v>0.00199156666606985j</v>
      </c>
      <c r="G155" s="55" t="str">
        <f t="shared" si="3"/>
        <v>1.6666627352626-0.00331927528285205j</v>
      </c>
      <c r="H155" s="55">
        <f t="shared" si="13"/>
        <v>4.436971729265208</v>
      </c>
      <c r="I155" s="55">
        <f t="shared" si="14"/>
        <v>-0.11410839714932029</v>
      </c>
      <c r="J155" s="55"/>
      <c r="K155" s="55"/>
      <c r="L155" s="55" t="str">
        <f t="shared" si="4"/>
        <v>0.84+0.000292111827270793j</v>
      </c>
      <c r="M155" s="55" t="str">
        <f t="shared" si="5"/>
        <v>1+0.292459579446115j</v>
      </c>
      <c r="N155" s="55" t="str">
        <f t="shared" si="15"/>
        <v>0.773892397667997-0.226040133331257j</v>
      </c>
      <c r="O155" s="55">
        <f t="shared" si="16"/>
        <v>-16.282139848112443</v>
      </c>
      <c r="P155" s="55"/>
      <c r="Q155" s="55"/>
      <c r="R155" s="55"/>
      <c r="S155" s="55"/>
      <c r="T155" s="55"/>
      <c r="U155" s="55" t="str">
        <f t="shared" si="6"/>
        <v>44.9999999590909-209.13534941464j</v>
      </c>
      <c r="V155" s="55">
        <f t="shared" si="7"/>
        <v>46.605106374876534</v>
      </c>
      <c r="W155" s="55">
        <f t="shared" si="8"/>
        <v>-77.856719410169859</v>
      </c>
      <c r="X155" s="55"/>
      <c r="Y155" s="55" t="str">
        <f t="shared" si="9"/>
        <v>85000-0.0000314063683338017j</v>
      </c>
      <c r="Z155" s="55" t="str">
        <f t="shared" si="10"/>
        <v>0.19047619047619+5.69730037801391E-11j</v>
      </c>
      <c r="AA155" s="55">
        <f t="shared" si="17"/>
        <v>-14.403186068119158</v>
      </c>
      <c r="AB155" s="55">
        <f t="shared" si="18"/>
        <v>1.7137641479620534E-8</v>
      </c>
      <c r="AC155" s="55"/>
      <c r="AD155" s="55"/>
      <c r="AE155" s="55"/>
      <c r="AF155" s="55" t="str">
        <f t="shared" si="19"/>
        <v>-4.06043941415779-54.6015449423399j</v>
      </c>
      <c r="AG155" s="55">
        <f t="shared" si="20"/>
        <v>34.768049555694994</v>
      </c>
      <c r="AH155" s="55">
        <f t="shared" si="21"/>
        <v>-94.252967638293981</v>
      </c>
      <c r="AI155" s="55">
        <f t="shared" si="11"/>
        <v>85.747032361706019</v>
      </c>
      <c r="AJ155" s="55">
        <f t="shared" si="22"/>
        <v>-34.768049555694994</v>
      </c>
      <c r="AK155" s="55"/>
      <c r="AL155" s="55"/>
      <c r="AM155" s="39"/>
      <c r="AN155" s="55"/>
    </row>
    <row r="156" spans="2:40" s="29" customFormat="1" hidden="1" x14ac:dyDescent="0.3">
      <c r="B156" s="38">
        <v>43</v>
      </c>
      <c r="C156" s="55">
        <f t="shared" si="0"/>
        <v>724.43596007499025</v>
      </c>
      <c r="D156" s="55" t="str">
        <f t="shared" si="12"/>
        <v>4551.76538033572j</v>
      </c>
      <c r="E156" s="55">
        <f t="shared" si="1"/>
        <v>0.99999823741551397</v>
      </c>
      <c r="F156" s="55" t="str">
        <f t="shared" si="2"/>
        <v>0.0020854263113883j</v>
      </c>
      <c r="G156" s="55" t="str">
        <f t="shared" si="3"/>
        <v>1.66666235596768-0.00347570765556381j</v>
      </c>
      <c r="H156" s="55">
        <f t="shared" si="13"/>
        <v>4.4369714144498023</v>
      </c>
      <c r="I156" s="55">
        <f t="shared" si="14"/>
        <v>-0.11948616351721458</v>
      </c>
      <c r="J156" s="55"/>
      <c r="K156" s="55"/>
      <c r="L156" s="55" t="str">
        <f t="shared" si="4"/>
        <v>0.84+0.000305878633558561j</v>
      </c>
      <c r="M156" s="55" t="str">
        <f t="shared" si="5"/>
        <v>1+0.306242774788987j</v>
      </c>
      <c r="N156" s="55" t="str">
        <f t="shared" si="15"/>
        <v>0.768061320865536-0.234907351476398j</v>
      </c>
      <c r="O156" s="55">
        <f t="shared" si="16"/>
        <v>-17.005965102468267</v>
      </c>
      <c r="P156" s="55"/>
      <c r="Q156" s="55"/>
      <c r="R156" s="55"/>
      <c r="S156" s="55"/>
      <c r="T156" s="55"/>
      <c r="U156" s="55" t="str">
        <f t="shared" si="6"/>
        <v>44.9999999590908-199.722708166389j</v>
      </c>
      <c r="V156" s="55">
        <f t="shared" si="7"/>
        <v>46.223607684955397</v>
      </c>
      <c r="W156" s="55">
        <f t="shared" si="8"/>
        <v>-77.302581682172359</v>
      </c>
      <c r="X156" s="55"/>
      <c r="Y156" s="55" t="str">
        <f t="shared" si="9"/>
        <v>85000-0.0000328865048729256j</v>
      </c>
      <c r="Z156" s="55" t="str">
        <f t="shared" si="10"/>
        <v>0.19047619047619+5.96580587263956E-11j</v>
      </c>
      <c r="AA156" s="55">
        <f t="shared" si="17"/>
        <v>-14.403186068119158</v>
      </c>
      <c r="AB156" s="55">
        <f t="shared" si="18"/>
        <v>1.794531363957196E-8</v>
      </c>
      <c r="AC156" s="55"/>
      <c r="AD156" s="55"/>
      <c r="AE156" s="55"/>
      <c r="AF156" s="55" t="str">
        <f t="shared" si="19"/>
        <v>-4.03031374952239-52.0456924798367j</v>
      </c>
      <c r="AG156" s="55">
        <f t="shared" si="20"/>
        <v>34.353661136955587</v>
      </c>
      <c r="AH156" s="55">
        <f t="shared" si="21"/>
        <v>-94.42803293021251</v>
      </c>
      <c r="AI156" s="55">
        <f t="shared" si="11"/>
        <v>85.57196706978749</v>
      </c>
      <c r="AJ156" s="55">
        <f t="shared" si="22"/>
        <v>-34.353661136955587</v>
      </c>
      <c r="AK156" s="55"/>
      <c r="AL156" s="55"/>
      <c r="AM156" s="39"/>
      <c r="AN156" s="55"/>
    </row>
    <row r="157" spans="2:40" s="29" customFormat="1" hidden="1" x14ac:dyDescent="0.3">
      <c r="B157" s="38">
        <v>44</v>
      </c>
      <c r="C157" s="55">
        <f t="shared" si="0"/>
        <v>758.57757502918378</v>
      </c>
      <c r="D157" s="55" t="str">
        <f t="shared" si="12"/>
        <v>4766.28347377929j</v>
      </c>
      <c r="E157" s="55">
        <f t="shared" si="1"/>
        <v>0.99999806736454222</v>
      </c>
      <c r="F157" s="55" t="str">
        <f t="shared" si="2"/>
        <v>0.00218370942551117j</v>
      </c>
      <c r="G157" s="55" t="str">
        <f t="shared" si="3"/>
        <v>1.66666194007905-0.00363951242154211j</v>
      </c>
      <c r="H157" s="55">
        <f t="shared" si="13"/>
        <v>4.4369710692614044</v>
      </c>
      <c r="I157" s="55">
        <f t="shared" si="14"/>
        <v>-0.12511737669318218</v>
      </c>
      <c r="J157" s="55"/>
      <c r="K157" s="55"/>
      <c r="L157" s="55" t="str">
        <f t="shared" si="4"/>
        <v>0.84+0.000320294249437968j</v>
      </c>
      <c r="M157" s="55" t="str">
        <f t="shared" si="5"/>
        <v>1+0.320675552115871j</v>
      </c>
      <c r="N157" s="55" t="str">
        <f t="shared" si="15"/>
        <v>0.761767969838422-0.243960070062684j</v>
      </c>
      <c r="O157" s="55">
        <f t="shared" si="16"/>
        <v>-17.757928630020071</v>
      </c>
      <c r="P157" s="55"/>
      <c r="Q157" s="55"/>
      <c r="R157" s="55"/>
      <c r="S157" s="55"/>
      <c r="T157" s="55"/>
      <c r="U157" s="55" t="str">
        <f t="shared" si="6"/>
        <v>44.9999999590909-190.73370555945j</v>
      </c>
      <c r="V157" s="55">
        <f t="shared" si="7"/>
        <v>45.843803786628818</v>
      </c>
      <c r="W157" s="55">
        <f t="shared" si="8"/>
        <v>-76.724906863722126</v>
      </c>
      <c r="X157" s="55"/>
      <c r="Y157" s="55" t="str">
        <f t="shared" si="9"/>
        <v>85000-0.0000344363980980554j</v>
      </c>
      <c r="Z157" s="55" t="str">
        <f t="shared" si="10"/>
        <v>0.19047619047619+6.24696564137059E-11j</v>
      </c>
      <c r="AA157" s="55">
        <f t="shared" si="17"/>
        <v>-14.403186068119158</v>
      </c>
      <c r="AB157" s="55">
        <f t="shared" si="18"/>
        <v>1.8791050215722985E-8</v>
      </c>
      <c r="AC157" s="55"/>
      <c r="AD157" s="55"/>
      <c r="AE157" s="55"/>
      <c r="AF157" s="55" t="str">
        <f t="shared" si="19"/>
        <v>-3.99779979212352-49.601851800842j</v>
      </c>
      <c r="AG157" s="55">
        <f t="shared" si="20"/>
        <v>33.938078359802127</v>
      </c>
      <c r="AH157" s="55">
        <f t="shared" si="21"/>
        <v>-94.607952851644313</v>
      </c>
      <c r="AI157" s="55">
        <f t="shared" si="11"/>
        <v>85.392047148355687</v>
      </c>
      <c r="AJ157" s="55">
        <f t="shared" si="22"/>
        <v>-33.938078359802127</v>
      </c>
      <c r="AK157" s="55"/>
      <c r="AL157" s="55"/>
      <c r="AM157" s="39"/>
      <c r="AN157" s="55"/>
    </row>
    <row r="158" spans="2:40" s="29" customFormat="1" hidden="1" x14ac:dyDescent="0.3">
      <c r="B158" s="38">
        <v>45</v>
      </c>
      <c r="C158" s="55">
        <f t="shared" si="0"/>
        <v>794.32823472428174</v>
      </c>
      <c r="D158" s="55" t="str">
        <f t="shared" si="12"/>
        <v>4990.91149349751j</v>
      </c>
      <c r="E158" s="55">
        <f t="shared" si="1"/>
        <v>0.99999788090735942</v>
      </c>
      <c r="F158" s="55" t="str">
        <f t="shared" si="2"/>
        <v>0.00228662448010058j</v>
      </c>
      <c r="G158" s="55" t="str">
        <f t="shared" si="3"/>
        <v>1.6666614840662-0.00381103702544704j</v>
      </c>
      <c r="H158" s="55">
        <f t="shared" si="13"/>
        <v>4.4369706907695932</v>
      </c>
      <c r="I158" s="55">
        <f t="shared" si="14"/>
        <v>-0.13101398132950659</v>
      </c>
      <c r="J158" s="55"/>
      <c r="K158" s="55"/>
      <c r="L158" s="55" t="str">
        <f t="shared" si="4"/>
        <v>0.84+0.000335389252363033j</v>
      </c>
      <c r="M158" s="55" t="str">
        <f t="shared" si="5"/>
        <v>1+0.335788525282513j</v>
      </c>
      <c r="N158" s="55" t="str">
        <f t="shared" si="15"/>
        <v>0.754985081976202-0.253179938034723j</v>
      </c>
      <c r="O158" s="55">
        <f t="shared" si="16"/>
        <v>-18.538583705119635</v>
      </c>
      <c r="P158" s="55"/>
      <c r="Q158" s="55"/>
      <c r="R158" s="55"/>
      <c r="S158" s="55"/>
      <c r="T158" s="55"/>
      <c r="U158" s="55" t="str">
        <f t="shared" si="6"/>
        <v>44.9999999590911-182.149274714115j</v>
      </c>
      <c r="V158" s="55">
        <f t="shared" si="7"/>
        <v>45.465840956036239</v>
      </c>
      <c r="W158" s="55">
        <f t="shared" si="8"/>
        <v>-76.122940250385128</v>
      </c>
      <c r="X158" s="55"/>
      <c r="Y158" s="55" t="str">
        <f t="shared" si="9"/>
        <v>85000-0.0000360593355405195j</v>
      </c>
      <c r="Z158" s="55" t="str">
        <f t="shared" si="10"/>
        <v>0.19047619047619+6.54137606177225E-11j</v>
      </c>
      <c r="AA158" s="55">
        <f t="shared" si="17"/>
        <v>-14.403186068119158</v>
      </c>
      <c r="AB158" s="55">
        <f t="shared" si="18"/>
        <v>1.9676645128741574E-8</v>
      </c>
      <c r="AC158" s="55"/>
      <c r="AD158" s="55"/>
      <c r="AE158" s="55"/>
      <c r="AF158" s="55" t="str">
        <f t="shared" si="19"/>
        <v>-3.96275669244741-47.2650332057976j</v>
      </c>
      <c r="AG158" s="55">
        <f t="shared" si="20"/>
        <v>33.521220609896154</v>
      </c>
      <c r="AH158" s="55">
        <f t="shared" si="21"/>
        <v>-94.792537917157617</v>
      </c>
      <c r="AI158" s="55">
        <f t="shared" si="11"/>
        <v>85.207462082842369</v>
      </c>
      <c r="AJ158" s="55">
        <f t="shared" si="22"/>
        <v>-33.521220609896154</v>
      </c>
      <c r="AK158" s="55"/>
      <c r="AL158" s="55"/>
      <c r="AM158" s="39"/>
      <c r="AN158" s="55"/>
    </row>
    <row r="159" spans="2:40" s="29" customFormat="1" hidden="1" x14ac:dyDescent="0.3">
      <c r="B159" s="38">
        <v>46</v>
      </c>
      <c r="C159" s="55">
        <f t="shared" si="0"/>
        <v>831.76377110267106</v>
      </c>
      <c r="D159" s="55" t="str">
        <f t="shared" si="12"/>
        <v>5226.12590563659j</v>
      </c>
      <c r="E159" s="55">
        <f t="shared" si="1"/>
        <v>0.99999767646112403</v>
      </c>
      <c r="F159" s="55" t="str">
        <f t="shared" si="2"/>
        <v>0.00239438977178536j</v>
      </c>
      <c r="G159" s="55" t="str">
        <f t="shared" si="3"/>
        <v>1.666660984058-0.00399064528568166j</v>
      </c>
      <c r="H159" s="55">
        <f t="shared" si="13"/>
        <v>4.4369702757612064</v>
      </c>
      <c r="I159" s="55">
        <f t="shared" si="14"/>
        <v>-0.13718848502328679</v>
      </c>
      <c r="J159" s="55"/>
      <c r="K159" s="55"/>
      <c r="L159" s="55" t="str">
        <f t="shared" si="4"/>
        <v>0.84+0.000351195660858779j</v>
      </c>
      <c r="M159" s="55" t="str">
        <f t="shared" si="5"/>
        <v>1+0.35161375093123j</v>
      </c>
      <c r="N159" s="55" t="str">
        <f t="shared" si="15"/>
        <v>0.747685464077795-0.262545294880292j</v>
      </c>
      <c r="O159" s="55">
        <f t="shared" si="16"/>
        <v>-19.34842064741348</v>
      </c>
      <c r="P159" s="55"/>
      <c r="Q159" s="55"/>
      <c r="R159" s="55"/>
      <c r="S159" s="55"/>
      <c r="T159" s="55"/>
      <c r="U159" s="55" t="str">
        <f t="shared" si="6"/>
        <v>44.9999999590914-173.951206901627j</v>
      </c>
      <c r="V159" s="55">
        <f t="shared" si="7"/>
        <v>45.089876396841262</v>
      </c>
      <c r="W159" s="55">
        <f t="shared" si="8"/>
        <v>-75.495937490154361</v>
      </c>
      <c r="X159" s="55"/>
      <c r="Y159" s="55" t="str">
        <f t="shared" si="9"/>
        <v>85000-0.0000377587596682243j</v>
      </c>
      <c r="Z159" s="55" t="str">
        <f t="shared" si="10"/>
        <v>0.19047619047619+6.84966161781847E-11j</v>
      </c>
      <c r="AA159" s="55">
        <f t="shared" si="17"/>
        <v>-14.403186068119158</v>
      </c>
      <c r="AB159" s="55">
        <f t="shared" si="18"/>
        <v>2.0603976844171917E-8</v>
      </c>
      <c r="AC159" s="55"/>
      <c r="AD159" s="55"/>
      <c r="AE159" s="55"/>
      <c r="AF159" s="55" t="str">
        <f t="shared" si="19"/>
        <v>-3.92504395957426-45.0304929330322j</v>
      </c>
      <c r="AG159" s="55">
        <f t="shared" si="20"/>
        <v>33.103005206388183</v>
      </c>
      <c r="AH159" s="55">
        <f t="shared" si="21"/>
        <v>-94.981546601987134</v>
      </c>
      <c r="AI159" s="55">
        <f t="shared" si="11"/>
        <v>85.018453398012866</v>
      </c>
      <c r="AJ159" s="55">
        <f t="shared" si="22"/>
        <v>-33.103005206388183</v>
      </c>
      <c r="AK159" s="55"/>
      <c r="AL159" s="55"/>
      <c r="AM159" s="39"/>
      <c r="AN159" s="55"/>
    </row>
    <row r="160" spans="2:40" s="29" customFormat="1" hidden="1" x14ac:dyDescent="0.3">
      <c r="B160" s="38">
        <v>47</v>
      </c>
      <c r="C160" s="55">
        <f t="shared" si="0"/>
        <v>870.9635899560808</v>
      </c>
      <c r="D160" s="55" t="str">
        <f t="shared" si="12"/>
        <v>5472.42563150043j</v>
      </c>
      <c r="E160" s="55">
        <f t="shared" si="1"/>
        <v>0.99999745229028458</v>
      </c>
      <c r="F160" s="55" t="str">
        <f t="shared" si="2"/>
        <v>0.00250723388519753j</v>
      </c>
      <c r="G160" s="55" t="str">
        <f t="shared" si="3"/>
        <v>1.66666043580987-0.00417871816594145j</v>
      </c>
      <c r="H160" s="55">
        <f t="shared" si="13"/>
        <v>4.4369698207132373</v>
      </c>
      <c r="I160" s="55">
        <f t="shared" si="14"/>
        <v>-0.14365398484879513</v>
      </c>
      <c r="J160" s="55"/>
      <c r="K160" s="55"/>
      <c r="L160" s="55" t="str">
        <f t="shared" si="4"/>
        <v>0.84+0.000367747002436829j</v>
      </c>
      <c r="M160" s="55" t="str">
        <f t="shared" si="5"/>
        <v>1+0.368184796487349j</v>
      </c>
      <c r="N160" s="55" t="str">
        <f t="shared" si="15"/>
        <v>0.739842338610524-0.272030953871603j</v>
      </c>
      <c r="O160" s="55">
        <f t="shared" si="16"/>
        <v>-20.18785606252635</v>
      </c>
      <c r="P160" s="55"/>
      <c r="Q160" s="55"/>
      <c r="R160" s="55"/>
      <c r="S160" s="55"/>
      <c r="T160" s="55"/>
      <c r="U160" s="55" t="str">
        <f t="shared" si="6"/>
        <v>44.9999999590909-166.122112921022j</v>
      </c>
      <c r="V160" s="55">
        <f t="shared" si="7"/>
        <v>44.716078738056694</v>
      </c>
      <c r="W160" s="55">
        <f t="shared" si="8"/>
        <v>-74.843170340361198</v>
      </c>
      <c r="X160" s="55"/>
      <c r="Y160" s="55" t="str">
        <f t="shared" si="9"/>
        <v>85000-0.0000395382751875906j</v>
      </c>
      <c r="Z160" s="55" t="str">
        <f t="shared" si="10"/>
        <v>0.19047619047619+7.17247622450623E-11j</v>
      </c>
      <c r="AA160" s="55">
        <f t="shared" si="17"/>
        <v>-14.403186068119158</v>
      </c>
      <c r="AB160" s="55">
        <f t="shared" si="18"/>
        <v>2.1575012356912093E-8</v>
      </c>
      <c r="AC160" s="55"/>
      <c r="AD160" s="55"/>
      <c r="AE160" s="55"/>
      <c r="AF160" s="55" t="str">
        <f t="shared" si="19"/>
        <v>-3.88452325009039-42.8937239790984j</v>
      </c>
      <c r="AG160" s="55">
        <f t="shared" si="20"/>
        <v>32.683348013213795</v>
      </c>
      <c r="AH160" s="55">
        <f t="shared" si="21"/>
        <v>-95.174680366161326</v>
      </c>
      <c r="AI160" s="55">
        <f t="shared" si="11"/>
        <v>84.825319633838674</v>
      </c>
      <c r="AJ160" s="55">
        <f t="shared" si="22"/>
        <v>-32.683348013213795</v>
      </c>
      <c r="AK160" s="55"/>
      <c r="AL160" s="55"/>
      <c r="AM160" s="39"/>
      <c r="AN160" s="55"/>
    </row>
    <row r="161" spans="2:40" s="29" customFormat="1" hidden="1" x14ac:dyDescent="0.3">
      <c r="B161" s="38">
        <v>48</v>
      </c>
      <c r="C161" s="55">
        <f t="shared" si="0"/>
        <v>912.01083935590987</v>
      </c>
      <c r="D161" s="55" t="str">
        <f t="shared" si="12"/>
        <v>5730.33310582957j</v>
      </c>
      <c r="E161" s="55">
        <f t="shared" si="1"/>
        <v>0.99999720649184687</v>
      </c>
      <c r="F161" s="55" t="str">
        <f t="shared" si="2"/>
        <v>0.0026253961778309j</v>
      </c>
      <c r="G161" s="55" t="str">
        <f t="shared" si="3"/>
        <v>1.66665983466769-0.00437565458310757j</v>
      </c>
      <c r="H161" s="55">
        <f t="shared" si="13"/>
        <v>4.4369693217626196</v>
      </c>
      <c r="I161" s="55">
        <f t="shared" si="14"/>
        <v>-0.15042419514050123</v>
      </c>
      <c r="J161" s="55"/>
      <c r="K161" s="55"/>
      <c r="L161" s="55" t="str">
        <f t="shared" si="4"/>
        <v>0.84+0.000385078384711748j</v>
      </c>
      <c r="M161" s="55" t="str">
        <f t="shared" si="5"/>
        <v>1+0.385536811360214j</v>
      </c>
      <c r="N161" s="55" t="str">
        <f t="shared" si="15"/>
        <v>0.731429744584965-0.281608013076592j</v>
      </c>
      <c r="O161" s="55">
        <f t="shared" si="16"/>
        <v>-21.057221441824613</v>
      </c>
      <c r="P161" s="55"/>
      <c r="Q161" s="55"/>
      <c r="R161" s="55"/>
      <c r="S161" s="55"/>
      <c r="T161" s="55"/>
      <c r="U161" s="55" t="str">
        <f t="shared" si="6"/>
        <v>44.9999999590914-158.645386214302j</v>
      </c>
      <c r="V161" s="55">
        <f t="shared" si="7"/>
        <v>44.34462849201168</v>
      </c>
      <c r="W161" s="55">
        <f t="shared" si="8"/>
        <v>-74.163933139973281</v>
      </c>
      <c r="X161" s="55"/>
      <c r="Y161" s="55" t="str">
        <f t="shared" si="9"/>
        <v>85000-0.0000414016566896186j</v>
      </c>
      <c r="Z161" s="55" t="str">
        <f t="shared" si="10"/>
        <v>0.19047619047619+7.5105046148968E-11j</v>
      </c>
      <c r="AA161" s="55">
        <f t="shared" si="17"/>
        <v>-14.403186068119158</v>
      </c>
      <c r="AB161" s="55">
        <f t="shared" si="18"/>
        <v>2.2591811363473558E-8</v>
      </c>
      <c r="AC161" s="55"/>
      <c r="AD161" s="55"/>
      <c r="AE161" s="55"/>
      <c r="AF161" s="55" t="str">
        <f t="shared" si="19"/>
        <v>-3.84106043916567-40.8504472391931j</v>
      </c>
      <c r="AG161" s="55">
        <f t="shared" si="20"/>
        <v>32.262164188574957</v>
      </c>
      <c r="AH161" s="55">
        <f t="shared" si="21"/>
        <v>-95.371578754346572</v>
      </c>
      <c r="AI161" s="55">
        <f t="shared" si="11"/>
        <v>84.628421245653428</v>
      </c>
      <c r="AJ161" s="55">
        <f t="shared" si="22"/>
        <v>-32.262164188574957</v>
      </c>
      <c r="AK161" s="55"/>
      <c r="AL161" s="55"/>
      <c r="AM161" s="39"/>
      <c r="AN161" s="55"/>
    </row>
    <row r="162" spans="2:40" s="29" customFormat="1" hidden="1" x14ac:dyDescent="0.3">
      <c r="B162" s="38">
        <v>49</v>
      </c>
      <c r="C162" s="55">
        <f t="shared" si="0"/>
        <v>954.99258602143584</v>
      </c>
      <c r="D162" s="55" t="str">
        <f t="shared" si="12"/>
        <v>6000.39538495532j</v>
      </c>
      <c r="E162" s="55">
        <f t="shared" si="1"/>
        <v>0.99999693697921943</v>
      </c>
      <c r="F162" s="55" t="str">
        <f t="shared" si="2"/>
        <v>0.00274912728775045j</v>
      </c>
      <c r="G162" s="55" t="str">
        <f t="shared" si="3"/>
        <v>1.66665917552832-0.00458187225319449j</v>
      </c>
      <c r="H162" s="55">
        <f t="shared" si="13"/>
        <v>4.4369687746735913</v>
      </c>
      <c r="I162" s="55">
        <f t="shared" si="14"/>
        <v>-0.15751347658573889</v>
      </c>
      <c r="J162" s="55"/>
      <c r="K162" s="55"/>
      <c r="L162" s="55" t="str">
        <f t="shared" si="4"/>
        <v>0.84+0.000403226569868998j</v>
      </c>
      <c r="M162" s="55" t="str">
        <f t="shared" si="5"/>
        <v>1+0.403706601499794j</v>
      </c>
      <c r="N162" s="55" t="str">
        <f t="shared" si="15"/>
        <v>0.72242299363223-0.291243705034706j</v>
      </c>
      <c r="O162" s="55">
        <f t="shared" si="16"/>
        <v>-21.956751225379641</v>
      </c>
      <c r="P162" s="55"/>
      <c r="Q162" s="55"/>
      <c r="R162" s="55"/>
      <c r="S162" s="55"/>
      <c r="T162" s="55"/>
      <c r="U162" s="55" t="str">
        <f t="shared" si="6"/>
        <v>44.9999999590911-151.505167641701j</v>
      </c>
      <c r="V162" s="55">
        <f t="shared" si="7"/>
        <v>43.975718457394997</v>
      </c>
      <c r="W162" s="55">
        <f t="shared" si="8"/>
        <v>-73.457550029668838</v>
      </c>
      <c r="X162" s="55"/>
      <c r="Y162" s="55" t="str">
        <f t="shared" si="9"/>
        <v>85000-0.0000433528566563022j</v>
      </c>
      <c r="Z162" s="55" t="str">
        <f t="shared" si="10"/>
        <v>0.19047619047619+7.86446379252648E-11j</v>
      </c>
      <c r="AA162" s="55">
        <f t="shared" si="17"/>
        <v>-14.403186068119158</v>
      </c>
      <c r="AB162" s="55">
        <f t="shared" si="18"/>
        <v>2.3656530630873921E-8</v>
      </c>
      <c r="AC162" s="55"/>
      <c r="AD162" s="55"/>
      <c r="AE162" s="55"/>
      <c r="AF162" s="55" t="str">
        <f t="shared" si="19"/>
        <v>-3.79452797683139-38.8966028905116j</v>
      </c>
      <c r="AG162" s="55">
        <f t="shared" si="20"/>
        <v>31.839369083785254</v>
      </c>
      <c r="AH162" s="55">
        <f t="shared" si="21"/>
        <v>-95.571814707977694</v>
      </c>
      <c r="AI162" s="55">
        <f t="shared" si="11"/>
        <v>84.428185292022292</v>
      </c>
      <c r="AJ162" s="55">
        <f t="shared" si="22"/>
        <v>-31.839369083785254</v>
      </c>
      <c r="AK162" s="55"/>
      <c r="AL162" s="55"/>
      <c r="AM162" s="39"/>
      <c r="AN162" s="55"/>
    </row>
    <row r="163" spans="2:40" s="29" customFormat="1" hidden="1" x14ac:dyDescent="0.3">
      <c r="B163" s="38">
        <v>50</v>
      </c>
      <c r="C163" s="55">
        <f t="shared" si="0"/>
        <v>1000</v>
      </c>
      <c r="D163" s="55" t="str">
        <f t="shared" si="12"/>
        <v>6283.18530717959j</v>
      </c>
      <c r="E163" s="55">
        <f t="shared" si="1"/>
        <v>0.99999664146449974</v>
      </c>
      <c r="F163" s="55" t="str">
        <f t="shared" si="2"/>
        <v>0.00287868966522924j</v>
      </c>
      <c r="G163" s="55" t="str">
        <f t="shared" si="3"/>
        <v>1.66665845279628-0.00479780857714204j</v>
      </c>
      <c r="H163" s="55">
        <f t="shared" si="13"/>
        <v>4.4369681748017236</v>
      </c>
      <c r="I163" s="55">
        <f t="shared" si="14"/>
        <v>-0.16493686668877394</v>
      </c>
      <c r="J163" s="55"/>
      <c r="K163" s="55"/>
      <c r="L163" s="55" t="str">
        <f t="shared" si="4"/>
        <v>0.84+0.000422230052642468j</v>
      </c>
      <c r="M163" s="55" t="str">
        <f t="shared" si="5"/>
        <v>1+0.422732707467043j</v>
      </c>
      <c r="N163" s="55" t="str">
        <f t="shared" si="15"/>
        <v>0.712799179965156-0.300901297174316j</v>
      </c>
      <c r="O163" s="55">
        <f t="shared" si="16"/>
        <v>-22.886570468427141</v>
      </c>
      <c r="P163" s="55"/>
      <c r="Q163" s="55"/>
      <c r="R163" s="55"/>
      <c r="S163" s="55"/>
      <c r="T163" s="55"/>
      <c r="U163" s="55" t="str">
        <f t="shared" si="6"/>
        <v>44.9999999590906-144.686311842318j</v>
      </c>
      <c r="V163" s="55">
        <f t="shared" si="7"/>
        <v>43.609554050180833</v>
      </c>
      <c r="W163" s="55">
        <f t="shared" si="8"/>
        <v>-72.723382942253522</v>
      </c>
      <c r="X163" s="55"/>
      <c r="Y163" s="55" t="str">
        <f t="shared" si="9"/>
        <v>85000-0.0000453960138443725j</v>
      </c>
      <c r="Z163" s="55" t="str">
        <f t="shared" si="10"/>
        <v>0.19047619047619+8.23510455226712E-11j</v>
      </c>
      <c r="AA163" s="55">
        <f t="shared" si="17"/>
        <v>-14.403186068119158</v>
      </c>
      <c r="AB163" s="55">
        <f t="shared" si="18"/>
        <v>2.4771428571428631E-8</v>
      </c>
      <c r="AC163" s="55"/>
      <c r="AD163" s="55"/>
      <c r="AE163" s="55"/>
      <c r="AF163" s="55" t="str">
        <f t="shared" si="19"/>
        <v>-3.7448075226409-37.0283419362161j</v>
      </c>
      <c r="AG163" s="55">
        <f t="shared" si="20"/>
        <v>31.414879300374203</v>
      </c>
      <c r="AH163" s="55">
        <f t="shared" si="21"/>
        <v>-95.774890252598013</v>
      </c>
      <c r="AI163" s="55">
        <f t="shared" si="11"/>
        <v>84.225109747401987</v>
      </c>
      <c r="AJ163" s="55">
        <f t="shared" si="22"/>
        <v>-31.414879300374203</v>
      </c>
      <c r="AK163" s="55"/>
      <c r="AL163" s="55"/>
      <c r="AM163" s="39"/>
      <c r="AN163" s="55"/>
    </row>
    <row r="164" spans="2:40" s="29" customFormat="1" hidden="1" x14ac:dyDescent="0.3">
      <c r="B164" s="38">
        <v>51</v>
      </c>
      <c r="C164" s="55">
        <f t="shared" si="0"/>
        <v>1047.1285480509</v>
      </c>
      <c r="D164" s="55" t="str">
        <f t="shared" si="12"/>
        <v>6579.30270784171j</v>
      </c>
      <c r="E164" s="55">
        <f t="shared" si="1"/>
        <v>0.99999631743905293</v>
      </c>
      <c r="F164" s="55" t="str">
        <f t="shared" si="2"/>
        <v>0.00301435812944063j</v>
      </c>
      <c r="G164" s="55" t="str">
        <f t="shared" si="3"/>
        <v>1.66665766033626-0.00502392156832647j</v>
      </c>
      <c r="H164" s="55">
        <f t="shared" si="13"/>
        <v>4.4369675170545699</v>
      </c>
      <c r="I164" s="55">
        <f t="shared" si="14"/>
        <v>-0.17271011167095932</v>
      </c>
      <c r="J164" s="55"/>
      <c r="K164" s="55"/>
      <c r="L164" s="55" t="str">
        <f t="shared" si="4"/>
        <v>0.84+0.000442129141966963j</v>
      </c>
      <c r="M164" s="55" t="str">
        <f t="shared" si="5"/>
        <v>1+0.44265548618359j</v>
      </c>
      <c r="N164" s="55" t="str">
        <f t="shared" si="15"/>
        <v>0.702537740548321-0.310540055962771j</v>
      </c>
      <c r="O164" s="55">
        <f t="shared" si="16"/>
        <v>-23.846682291119684</v>
      </c>
      <c r="P164" s="55"/>
      <c r="Q164" s="55"/>
      <c r="R164" s="55"/>
      <c r="S164" s="55"/>
      <c r="T164" s="55"/>
      <c r="U164" s="55" t="str">
        <f t="shared" si="6"/>
        <v>44.9999999590911-138.174355108785j</v>
      </c>
      <c r="V164" s="55">
        <f t="shared" si="7"/>
        <v>43.246353543106686</v>
      </c>
      <c r="W164" s="55">
        <f t="shared" si="8"/>
        <v>-71.960840372943863</v>
      </c>
      <c r="X164" s="55"/>
      <c r="Y164" s="55" t="str">
        <f t="shared" si="9"/>
        <v>85000-0.0000475354620641563j</v>
      </c>
      <c r="Z164" s="55" t="str">
        <f t="shared" si="10"/>
        <v>0.19047619047619+8.62321307286282E-11j</v>
      </c>
      <c r="AA164" s="55">
        <f t="shared" si="17"/>
        <v>-14.403186068119158</v>
      </c>
      <c r="AB164" s="55">
        <f t="shared" si="18"/>
        <v>2.5938870033146622E-8</v>
      </c>
      <c r="AC164" s="55"/>
      <c r="AD164" s="55"/>
      <c r="AE164" s="55"/>
      <c r="AF164" s="55" t="str">
        <f t="shared" si="19"/>
        <v>-3.69179283973122-35.2420178238758j</v>
      </c>
      <c r="AG164" s="55">
        <f t="shared" si="20"/>
        <v>30.988613911035443</v>
      </c>
      <c r="AH164" s="55">
        <f t="shared" si="21"/>
        <v>-95.980232749795633</v>
      </c>
      <c r="AI164" s="55">
        <f t="shared" si="11"/>
        <v>84.019767250204367</v>
      </c>
      <c r="AJ164" s="55">
        <f t="shared" si="22"/>
        <v>-30.988613911035443</v>
      </c>
      <c r="AK164" s="55"/>
      <c r="AL164" s="55"/>
      <c r="AM164" s="39"/>
      <c r="AN164" s="55"/>
    </row>
    <row r="165" spans="2:40" s="29" customFormat="1" hidden="1" x14ac:dyDescent="0.3">
      <c r="B165" s="38">
        <v>52</v>
      </c>
      <c r="C165" s="55">
        <f t="shared" si="0"/>
        <v>1096.4781961431854</v>
      </c>
      <c r="D165" s="55" t="str">
        <f t="shared" si="12"/>
        <v>6889.37569164964j</v>
      </c>
      <c r="E165" s="55">
        <f t="shared" si="1"/>
        <v>0.99999596215221564</v>
      </c>
      <c r="F165" s="55" t="str">
        <f t="shared" si="2"/>
        <v>0.00315642045138659j</v>
      </c>
      <c r="G165" s="55" t="str">
        <f t="shared" si="3"/>
        <v>1.66665679142099-0.00526069082375237j</v>
      </c>
      <c r="H165" s="55">
        <f t="shared" si="13"/>
        <v>4.4369667958481704</v>
      </c>
      <c r="I165" s="55">
        <f t="shared" si="14"/>
        <v>-0.18084969987470645</v>
      </c>
      <c r="J165" s="55"/>
      <c r="K165" s="55"/>
      <c r="L165" s="55" t="str">
        <f t="shared" si="4"/>
        <v>0.84+0.000462966046478856j</v>
      </c>
      <c r="M165" s="55" t="str">
        <f t="shared" si="5"/>
        <v>1+0.463517196534188j</v>
      </c>
      <c r="N165" s="55" t="str">
        <f t="shared" si="15"/>
        <v>0.691621059005192-0.320115288287614j</v>
      </c>
      <c r="O165" s="55">
        <f t="shared" si="16"/>
        <v>-24.836955333154179</v>
      </c>
      <c r="P165" s="55"/>
      <c r="Q165" s="55"/>
      <c r="R165" s="55"/>
      <c r="S165" s="55"/>
      <c r="T165" s="55"/>
      <c r="U165" s="55" t="str">
        <f t="shared" si="6"/>
        <v>44.999999959091-131.955484707797j</v>
      </c>
      <c r="V165" s="55">
        <f t="shared" si="7"/>
        <v>42.886348192308716</v>
      </c>
      <c r="W165" s="55">
        <f t="shared" si="8"/>
        <v>-71.169386922311574</v>
      </c>
      <c r="X165" s="55"/>
      <c r="Y165" s="55" t="str">
        <f t="shared" si="9"/>
        <v>85000-0.0000497757393721686j</v>
      </c>
      <c r="Z165" s="55" t="str">
        <f t="shared" si="10"/>
        <v>0.19047619047619+9.02961258452038E-11j</v>
      </c>
      <c r="AA165" s="55">
        <f t="shared" si="17"/>
        <v>-14.403186068119158</v>
      </c>
      <c r="AB165" s="55">
        <f t="shared" si="18"/>
        <v>2.7161331315889808E-8</v>
      </c>
      <c r="AC165" s="55"/>
      <c r="AD165" s="55"/>
      <c r="AE165" s="55"/>
      <c r="AF165" s="55" t="str">
        <f t="shared" si="19"/>
        <v>-3.63539291484739-33.5341780504619j</v>
      </c>
      <c r="AG165" s="55">
        <f t="shared" si="20"/>
        <v>30.560495845538046</v>
      </c>
      <c r="AH165" s="55">
        <f t="shared" si="21"/>
        <v>-96.187191928179132</v>
      </c>
      <c r="AI165" s="55">
        <f t="shared" si="11"/>
        <v>83.812808071820868</v>
      </c>
      <c r="AJ165" s="55">
        <f t="shared" si="22"/>
        <v>-30.560495845538046</v>
      </c>
      <c r="AK165" s="55"/>
      <c r="AL165" s="55"/>
      <c r="AM165" s="39"/>
      <c r="AN165" s="55"/>
    </row>
    <row r="166" spans="2:40" s="29" customFormat="1" hidden="1" x14ac:dyDescent="0.3">
      <c r="B166" s="38">
        <v>53</v>
      </c>
      <c r="C166" s="55">
        <f t="shared" si="0"/>
        <v>1148.1536214968835</v>
      </c>
      <c r="D166" s="55" t="str">
        <f t="shared" si="12"/>
        <v>7214.06196497425j</v>
      </c>
      <c r="E166" s="55">
        <f t="shared" si="1"/>
        <v>0.99999557258794503</v>
      </c>
      <c r="F166" s="55" t="str">
        <f t="shared" si="2"/>
        <v>0.0033051779642986j</v>
      </c>
      <c r="G166" s="55" t="str">
        <f t="shared" si="3"/>
        <v>1.6666558386742-0.00550861854097971j</v>
      </c>
      <c r="H166" s="55">
        <f t="shared" si="13"/>
        <v>4.4369660050600048</v>
      </c>
      <c r="I166" s="55">
        <f t="shared" si="14"/>
        <v>-0.18937289674219973</v>
      </c>
      <c r="J166" s="55"/>
      <c r="K166" s="55"/>
      <c r="L166" s="55" t="str">
        <f t="shared" si="4"/>
        <v>0.84+0.00048478496404627j</v>
      </c>
      <c r="M166" s="55" t="str">
        <f t="shared" si="5"/>
        <v>1+0.485362089003468j</v>
      </c>
      <c r="N166" s="55" t="str">
        <f t="shared" si="15"/>
        <v>0.680035103603411-0.329578473516595j</v>
      </c>
      <c r="O166" s="55">
        <f t="shared" si="16"/>
        <v>-25.857111477388653</v>
      </c>
      <c r="P166" s="55"/>
      <c r="Q166" s="55"/>
      <c r="R166" s="55"/>
      <c r="S166" s="55"/>
      <c r="T166" s="55"/>
      <c r="U166" s="55" t="str">
        <f t="shared" si="6"/>
        <v>44.9999999590907-126.016509581453j</v>
      </c>
      <c r="V166" s="55">
        <f t="shared" si="7"/>
        <v>42.529782227846951</v>
      </c>
      <c r="W166" s="55">
        <f t="shared" si="8"/>
        <v>-70.348553583953972</v>
      </c>
      <c r="X166" s="55"/>
      <c r="Y166" s="55" t="str">
        <f t="shared" si="9"/>
        <v>85000-0.0000521215976969389j</v>
      </c>
      <c r="Z166" s="55" t="str">
        <f t="shared" si="10"/>
        <v>0.19047619047619+9.45516511509096E-11j</v>
      </c>
      <c r="AA166" s="55">
        <f t="shared" si="17"/>
        <v>-14.403186068119158</v>
      </c>
      <c r="AB166" s="55">
        <f t="shared" si="18"/>
        <v>2.8441405423937138E-8</v>
      </c>
      <c r="AC166" s="55"/>
      <c r="AD166" s="55"/>
      <c r="AE166" s="55"/>
      <c r="AF166" s="55" t="str">
        <f t="shared" si="19"/>
        <v>-3.57553525442677-31.901555667079j</v>
      </c>
      <c r="AG166" s="55">
        <f t="shared" si="20"/>
        <v>30.130453437016861</v>
      </c>
      <c r="AH166" s="55">
        <f t="shared" si="21"/>
        <v>-96.395037929643408</v>
      </c>
      <c r="AI166" s="55">
        <f t="shared" si="11"/>
        <v>83.604962070356592</v>
      </c>
      <c r="AJ166" s="55">
        <f t="shared" si="22"/>
        <v>-30.130453437016861</v>
      </c>
      <c r="AK166" s="55"/>
      <c r="AL166" s="55"/>
      <c r="AM166" s="39"/>
      <c r="AN166" s="55"/>
    </row>
    <row r="167" spans="2:40" s="29" customFormat="1" hidden="1" x14ac:dyDescent="0.3">
      <c r="B167" s="38">
        <v>54</v>
      </c>
      <c r="C167" s="55">
        <f t="shared" si="0"/>
        <v>1202.2644346174134</v>
      </c>
      <c r="D167" s="55" t="str">
        <f t="shared" si="12"/>
        <v>7554.0502309327j</v>
      </c>
      <c r="E167" s="55">
        <f t="shared" si="1"/>
        <v>0.99999514543921642</v>
      </c>
      <c r="F167" s="55" t="str">
        <f t="shared" si="2"/>
        <v>0.00346094620280582j</v>
      </c>
      <c r="G167" s="55" t="str">
        <f t="shared" si="3"/>
        <v>1.66665479400794-0.00576823058293587j</v>
      </c>
      <c r="H167" s="55">
        <f t="shared" si="13"/>
        <v>4.4369651379766974</v>
      </c>
      <c r="I167" s="55">
        <f t="shared" si="14"/>
        <v>-0.19829778144315463</v>
      </c>
      <c r="J167" s="55"/>
      <c r="K167" s="55"/>
      <c r="L167" s="55" t="str">
        <f t="shared" si="4"/>
        <v>0.84+0.000507632175518677j</v>
      </c>
      <c r="M167" s="55" t="str">
        <f t="shared" si="5"/>
        <v>1+0.508236499537152j</v>
      </c>
      <c r="N167" s="55" t="str">
        <f t="shared" si="15"/>
        <v>0.66777008617752-0.338877498918966j</v>
      </c>
      <c r="O167" s="55">
        <f t="shared" si="16"/>
        <v>-26.906714147860793</v>
      </c>
      <c r="P167" s="55"/>
      <c r="Q167" s="55"/>
      <c r="R167" s="55"/>
      <c r="S167" s="55"/>
      <c r="T167" s="55"/>
      <c r="U167" s="55" t="str">
        <f t="shared" si="6"/>
        <v>44.9999999590906-120.344832367261j</v>
      </c>
      <c r="V167" s="55">
        <f t="shared" si="7"/>
        <v>42.176912683297346</v>
      </c>
      <c r="W167" s="55">
        <f t="shared" si="8"/>
        <v>-69.497948723967156</v>
      </c>
      <c r="X167" s="55"/>
      <c r="Y167" s="55" t="str">
        <f t="shared" si="9"/>
        <v>85000-0.0000545780129184887j</v>
      </c>
      <c r="Z167" s="55" t="str">
        <f t="shared" si="10"/>
        <v>0.19047619047619+9.9007733185467E-11j</v>
      </c>
      <c r="AA167" s="55">
        <f t="shared" si="17"/>
        <v>-14.403186068119158</v>
      </c>
      <c r="AB167" s="55">
        <f t="shared" si="18"/>
        <v>2.9781807566094234E-8</v>
      </c>
      <c r="AC167" s="55"/>
      <c r="AD167" s="55"/>
      <c r="AE167" s="55"/>
      <c r="AF167" s="55" t="str">
        <f t="shared" si="19"/>
        <v>-3.51216928885657-30.3410606013285j</v>
      </c>
      <c r="AG167" s="55">
        <f t="shared" si="20"/>
        <v>29.698422117073783</v>
      </c>
      <c r="AH167" s="55">
        <f t="shared" si="21"/>
        <v>-96.602960623489295</v>
      </c>
      <c r="AI167" s="55">
        <f t="shared" si="11"/>
        <v>83.397039376510705</v>
      </c>
      <c r="AJ167" s="55">
        <f t="shared" si="22"/>
        <v>-29.698422117073783</v>
      </c>
      <c r="AK167" s="55"/>
      <c r="AL167" s="55"/>
      <c r="AM167" s="39"/>
      <c r="AN167" s="55"/>
    </row>
    <row r="168" spans="2:40" s="29" customFormat="1" hidden="1" x14ac:dyDescent="0.3">
      <c r="B168" s="38">
        <v>55</v>
      </c>
      <c r="C168" s="55">
        <f t="shared" si="0"/>
        <v>1258.925411794168</v>
      </c>
      <c r="D168" s="55" t="str">
        <f t="shared" si="12"/>
        <v>7910.06165022013j</v>
      </c>
      <c r="E168" s="55">
        <f t="shared" si="1"/>
        <v>0.99999467707994893</v>
      </c>
      <c r="F168" s="55" t="str">
        <f t="shared" si="2"/>
        <v>0.00362405557222634j</v>
      </c>
      <c r="G168" s="55" t="str">
        <f t="shared" si="3"/>
        <v>1.66665364855393-0.00604007759286337j</v>
      </c>
      <c r="H168" s="55">
        <f t="shared" si="13"/>
        <v>4.436964187237062</v>
      </c>
      <c r="I168" s="55">
        <f t="shared" si="14"/>
        <v>-0.20764328522939768</v>
      </c>
      <c r="J168" s="55"/>
      <c r="K168" s="55"/>
      <c r="L168" s="55" t="str">
        <f t="shared" si="4"/>
        <v>0.84+0.000531556142894792j</v>
      </c>
      <c r="M168" s="55" t="str">
        <f t="shared" si="5"/>
        <v>1+0.53218894782681j</v>
      </c>
      <c r="N168" s="55" t="str">
        <f t="shared" si="15"/>
        <v>0.654821125222955-0.347957009504277j</v>
      </c>
      <c r="O168" s="55">
        <f t="shared" si="16"/>
        <v>-27.985157525189926</v>
      </c>
      <c r="P168" s="55"/>
      <c r="Q168" s="55"/>
      <c r="R168" s="55"/>
      <c r="S168" s="55"/>
      <c r="T168" s="55"/>
      <c r="U168" s="55" t="str">
        <f t="shared" si="6"/>
        <v>44.9999999590907-114.928422677431j</v>
      </c>
      <c r="V168" s="55">
        <f t="shared" si="7"/>
        <v>41.828009038516626</v>
      </c>
      <c r="W168" s="55">
        <f t="shared" si="8"/>
        <v>-68.617269669931531</v>
      </c>
      <c r="X168" s="55"/>
      <c r="Y168" s="55" t="str">
        <f t="shared" si="9"/>
        <v>85000-0.0000571501954228404j</v>
      </c>
      <c r="Z168" s="55" t="str">
        <f t="shared" si="10"/>
        <v>0.19047619047619+1.03673823896309E-10j</v>
      </c>
      <c r="AA168" s="55">
        <f t="shared" si="17"/>
        <v>-14.403186068119158</v>
      </c>
      <c r="AB168" s="55">
        <f t="shared" si="18"/>
        <v>3.1185380915015566E-8</v>
      </c>
      <c r="AC168" s="55"/>
      <c r="AD168" s="55"/>
      <c r="AE168" s="55"/>
      <c r="AF168" s="55" t="str">
        <f t="shared" si="19"/>
        <v>-3.44526979827959-28.8497707243587j</v>
      </c>
      <c r="AG168" s="55">
        <f t="shared" si="20"/>
        <v>29.264346239927068</v>
      </c>
      <c r="AH168" s="55">
        <f t="shared" si="21"/>
        <v>-96.810070449165465</v>
      </c>
      <c r="AI168" s="55">
        <f t="shared" si="11"/>
        <v>83.189929550834535</v>
      </c>
      <c r="AJ168" s="55">
        <f t="shared" si="22"/>
        <v>-29.264346239927068</v>
      </c>
      <c r="AK168" s="55"/>
      <c r="AL168" s="55"/>
      <c r="AM168" s="39"/>
      <c r="AN168" s="55"/>
    </row>
    <row r="169" spans="2:40" s="29" customFormat="1" hidden="1" x14ac:dyDescent="0.3">
      <c r="B169" s="38">
        <v>56</v>
      </c>
      <c r="C169" s="55">
        <f t="shared" si="0"/>
        <v>1318.2567385564075</v>
      </c>
      <c r="D169" s="55" t="str">
        <f t="shared" si="12"/>
        <v>8282.8513707881j</v>
      </c>
      <c r="E169" s="55">
        <f t="shared" si="1"/>
        <v>0.99999416353422421</v>
      </c>
      <c r="F169" s="55" t="str">
        <f t="shared" si="2"/>
        <v>0.00379485204940114j</v>
      </c>
      <c r="G169" s="55" t="str">
        <f t="shared" si="3"/>
        <v>1.66665239258833-0.00632473616175929j</v>
      </c>
      <c r="H169" s="55">
        <f t="shared" si="13"/>
        <v>4.4369631447698845</v>
      </c>
      <c r="I169" s="55">
        <f t="shared" si="14"/>
        <v>-0.21742923159775079</v>
      </c>
      <c r="J169" s="55"/>
      <c r="K169" s="55"/>
      <c r="L169" s="55" t="str">
        <f t="shared" si="4"/>
        <v>0.84+0.00055660761211696j</v>
      </c>
      <c r="M169" s="55" t="str">
        <f t="shared" si="5"/>
        <v>1+0.557270240226623j</v>
      </c>
      <c r="N169" s="55" t="str">
        <f t="shared" si="15"/>
        <v>0.641188892833736-0.356758880727982j</v>
      </c>
      <c r="O169" s="55">
        <f t="shared" si="16"/>
        <v>-29.091657053283143</v>
      </c>
      <c r="P169" s="55"/>
      <c r="Q169" s="55"/>
      <c r="R169" s="55"/>
      <c r="S169" s="55"/>
      <c r="T169" s="55"/>
      <c r="U169" s="55" t="str">
        <f t="shared" si="6"/>
        <v>44.9999999590909-109.755791580823j</v>
      </c>
      <c r="V169" s="55">
        <f t="shared" si="7"/>
        <v>41.483352649290062</v>
      </c>
      <c r="W169" s="55">
        <f t="shared" si="8"/>
        <v>-67.706314793552878</v>
      </c>
      <c r="X169" s="55"/>
      <c r="Y169" s="55" t="str">
        <f t="shared" si="9"/>
        <v>85000-0.000059843601153944j</v>
      </c>
      <c r="Z169" s="55" t="str">
        <f t="shared" si="10"/>
        <v>0.19047619047619+1.08559820687427E-10j</v>
      </c>
      <c r="AA169" s="55">
        <f t="shared" si="17"/>
        <v>-14.403186068119158</v>
      </c>
      <c r="AB169" s="55">
        <f t="shared" si="18"/>
        <v>3.2655102637954573E-8</v>
      </c>
      <c r="AC169" s="55"/>
      <c r="AD169" s="55"/>
      <c r="AE169" s="55"/>
      <c r="AF169" s="55" t="str">
        <f t="shared" si="19"/>
        <v>-3.37484025493242-27.4249226038419j</v>
      </c>
      <c r="AG169" s="55">
        <f t="shared" si="20"/>
        <v>28.828181006598154</v>
      </c>
      <c r="AH169" s="55">
        <f t="shared" si="21"/>
        <v>-97.015401045778674</v>
      </c>
      <c r="AI169" s="55">
        <f t="shared" si="11"/>
        <v>82.984598954221326</v>
      </c>
      <c r="AJ169" s="55">
        <f t="shared" si="22"/>
        <v>-28.828181006598154</v>
      </c>
      <c r="AK169" s="55"/>
      <c r="AL169" s="55"/>
      <c r="AM169" s="39"/>
      <c r="AN169" s="55"/>
    </row>
    <row r="170" spans="2:40" s="29" customFormat="1" hidden="1" x14ac:dyDescent="0.3">
      <c r="B170" s="38">
        <v>57</v>
      </c>
      <c r="C170" s="55">
        <f t="shared" si="0"/>
        <v>1380.3842646028857</v>
      </c>
      <c r="D170" s="55" t="str">
        <f t="shared" si="12"/>
        <v>8673.21012961475j</v>
      </c>
      <c r="E170" s="55">
        <f t="shared" si="1"/>
        <v>0.99999360044253438</v>
      </c>
      <c r="F170" s="55" t="str">
        <f t="shared" si="2"/>
        <v>0.00397369791655739j</v>
      </c>
      <c r="G170" s="55" t="str">
        <f t="shared" si="3"/>
        <v>1.66665101544912-0.00662281005077191j</v>
      </c>
      <c r="H170" s="55">
        <f t="shared" si="13"/>
        <v>4.4369620017250258</v>
      </c>
      <c r="I170" s="55">
        <f t="shared" si="14"/>
        <v>-0.22767637834655824</v>
      </c>
      <c r="J170" s="55"/>
      <c r="K170" s="55"/>
      <c r="L170" s="55" t="str">
        <f t="shared" si="4"/>
        <v>0.84+0.000582839720710111j</v>
      </c>
      <c r="M170" s="55" t="str">
        <f t="shared" si="5"/>
        <v>1+0.583533577520481j</v>
      </c>
      <c r="N170" s="55" t="str">
        <f t="shared" si="15"/>
        <v>0.626880221921892-0.365222818854204j</v>
      </c>
      <c r="O170" s="55">
        <f t="shared" si="16"/>
        <v>-30.225241632366298</v>
      </c>
      <c r="P170" s="55"/>
      <c r="Q170" s="55"/>
      <c r="R170" s="55"/>
      <c r="S170" s="55"/>
      <c r="T170" s="55"/>
      <c r="U170" s="55" t="str">
        <f t="shared" si="6"/>
        <v>44.9999999590908-104.815967233372j</v>
      </c>
      <c r="V170" s="55">
        <f t="shared" si="7"/>
        <v>41.143235938040625</v>
      </c>
      <c r="W170" s="55">
        <f t="shared" si="8"/>
        <v>-66.764995933701641</v>
      </c>
      <c r="X170" s="55"/>
      <c r="Y170" s="55" t="str">
        <f t="shared" si="9"/>
        <v>85000-0.0000626639431864666j</v>
      </c>
      <c r="Z170" s="55" t="str">
        <f t="shared" si="10"/>
        <v>0.19047619047619+1.13676087413091E-10j</v>
      </c>
      <c r="AA170" s="55">
        <f t="shared" si="17"/>
        <v>-14.403186068119158</v>
      </c>
      <c r="AB170" s="55">
        <f t="shared" si="18"/>
        <v>3.4194090211734345E-8</v>
      </c>
      <c r="AC170" s="55"/>
      <c r="AD170" s="55"/>
      <c r="AE170" s="55"/>
      <c r="AF170" s="55" t="str">
        <f t="shared" si="19"/>
        <v>-3.3009159602806-26.0639019036823j</v>
      </c>
      <c r="AG170" s="55">
        <f t="shared" si="20"/>
        <v>28.38989445011174</v>
      </c>
      <c r="AH170" s="55">
        <f t="shared" si="21"/>
        <v>-97.217913910220418</v>
      </c>
      <c r="AI170" s="55">
        <f t="shared" si="11"/>
        <v>82.782086089779582</v>
      </c>
      <c r="AJ170" s="55">
        <f t="shared" si="22"/>
        <v>-28.38989445011174</v>
      </c>
      <c r="AK170" s="55"/>
      <c r="AL170" s="55"/>
      <c r="AM170" s="39"/>
      <c r="AN170" s="55"/>
    </row>
    <row r="171" spans="2:40" s="29" customFormat="1" hidden="1" x14ac:dyDescent="0.3">
      <c r="B171" s="38">
        <v>58</v>
      </c>
      <c r="C171" s="55">
        <f t="shared" si="0"/>
        <v>1445.4397707459275</v>
      </c>
      <c r="D171" s="55" t="str">
        <f t="shared" si="12"/>
        <v>9081.96592996384j</v>
      </c>
      <c r="E171" s="55">
        <f t="shared" si="1"/>
        <v>0.99999298302477391</v>
      </c>
      <c r="F171" s="55" t="str">
        <f t="shared" si="2"/>
        <v>0.00416097252975763j</v>
      </c>
      <c r="G171" s="55" t="str">
        <f t="shared" si="3"/>
        <v>1.66664950544561-0.00693493147113565j</v>
      </c>
      <c r="H171" s="55">
        <f t="shared" si="13"/>
        <v>4.4369607483983771</v>
      </c>
      <c r="I171" s="55">
        <f t="shared" si="14"/>
        <v>-0.2384064616152046</v>
      </c>
      <c r="J171" s="55"/>
      <c r="K171" s="55"/>
      <c r="L171" s="55" t="str">
        <f t="shared" si="4"/>
        <v>0.84+0.00061030811049357j</v>
      </c>
      <c r="M171" s="55" t="str">
        <f t="shared" si="5"/>
        <v>1+0.611034667767967j</v>
      </c>
      <c r="N171" s="55" t="str">
        <f t="shared" si="15"/>
        <v>0.611908647557665-0.37328708905425j</v>
      </c>
      <c r="O171" s="55">
        <f t="shared" si="16"/>
        <v>-31.3847479012829</v>
      </c>
      <c r="P171" s="55"/>
      <c r="Q171" s="55"/>
      <c r="R171" s="55"/>
      <c r="S171" s="55"/>
      <c r="T171" s="55"/>
      <c r="U171" s="55" t="str">
        <f t="shared" si="6"/>
        <v>44.9999999590906-100.098471605345j</v>
      </c>
      <c r="V171" s="55">
        <f t="shared" si="7"/>
        <v>40.807961321345502</v>
      </c>
      <c r="W171" s="55">
        <f t="shared" si="8"/>
        <v>-65.793350966197934</v>
      </c>
      <c r="X171" s="55"/>
      <c r="Y171" s="55" t="str">
        <f t="shared" si="9"/>
        <v>85000-0.0000656172038439887j</v>
      </c>
      <c r="Z171" s="55" t="str">
        <f t="shared" si="10"/>
        <v>0.19047619047619+1.19033476360977E-10j</v>
      </c>
      <c r="AA171" s="55">
        <f t="shared" si="17"/>
        <v>-14.403186068119158</v>
      </c>
      <c r="AB171" s="55">
        <f t="shared" si="18"/>
        <v>3.5805608035334824E-8</v>
      </c>
      <c r="AC171" s="55"/>
      <c r="AD171" s="55"/>
      <c r="AE171" s="55"/>
      <c r="AF171" s="55" t="str">
        <f t="shared" si="19"/>
        <v>-3.22356684179772-24.7642334162783j</v>
      </c>
      <c r="AG171" s="55">
        <f t="shared" si="20"/>
        <v>27.949469432370641</v>
      </c>
      <c r="AH171" s="55">
        <f t="shared" si="21"/>
        <v>-97.416505293290413</v>
      </c>
      <c r="AI171" s="55">
        <f t="shared" si="11"/>
        <v>82.583494706709587</v>
      </c>
      <c r="AJ171" s="55">
        <f t="shared" si="22"/>
        <v>-27.949469432370641</v>
      </c>
      <c r="AK171" s="55"/>
      <c r="AL171" s="55"/>
      <c r="AM171" s="39"/>
      <c r="AN171" s="55"/>
    </row>
    <row r="172" spans="2:40" s="29" customFormat="1" hidden="1" x14ac:dyDescent="0.3">
      <c r="B172" s="38">
        <v>59</v>
      </c>
      <c r="C172" s="55">
        <f t="shared" si="0"/>
        <v>1513.5612484362086</v>
      </c>
      <c r="D172" s="55" t="str">
        <f t="shared" si="12"/>
        <v>9509.98579769078j</v>
      </c>
      <c r="E172" s="55">
        <f t="shared" si="1"/>
        <v>0.99999230603966172</v>
      </c>
      <c r="F172" s="55" t="str">
        <f t="shared" si="2"/>
        <v>0.00435707312356478j</v>
      </c>
      <c r="G172" s="55" t="str">
        <f t="shared" si="3"/>
        <v>1.66664784975923-0.00726176242434506j</v>
      </c>
      <c r="H172" s="55">
        <f t="shared" si="13"/>
        <v>4.4369593741496667</v>
      </c>
      <c r="I172" s="55">
        <f t="shared" si="14"/>
        <v>-0.24964224200021559</v>
      </c>
      <c r="J172" s="55"/>
      <c r="K172" s="55"/>
      <c r="L172" s="55" t="str">
        <f t="shared" si="4"/>
        <v>0.84+0.00063907104560482j</v>
      </c>
      <c r="M172" s="55" t="str">
        <f t="shared" si="5"/>
        <v>1+0.639831844468636j</v>
      </c>
      <c r="N172" s="55" t="str">
        <f t="shared" si="15"/>
        <v>0.596294854640226-0.380889365646008j</v>
      </c>
      <c r="O172" s="55">
        <f t="shared" si="16"/>
        <v>-32.568817003561094</v>
      </c>
      <c r="P172" s="55"/>
      <c r="Q172" s="55"/>
      <c r="R172" s="55"/>
      <c r="S172" s="55"/>
      <c r="T172" s="55"/>
      <c r="U172" s="55" t="str">
        <f t="shared" si="6"/>
        <v>44.999999959091-95.5932982560292j</v>
      </c>
      <c r="V172" s="55">
        <f t="shared" si="7"/>
        <v>40.477839852862338</v>
      </c>
      <c r="W172" s="55">
        <f t="shared" si="8"/>
        <v>-64.79155628445055</v>
      </c>
      <c r="X172" s="55"/>
      <c r="Y172" s="55" t="str">
        <f t="shared" si="9"/>
        <v>85000-0.0000687096473883159j</v>
      </c>
      <c r="Z172" s="55" t="str">
        <f t="shared" si="10"/>
        <v>0.19047619047619+1.24643351271321E-10j</v>
      </c>
      <c r="AA172" s="55">
        <f t="shared" si="17"/>
        <v>-14.403186068119158</v>
      </c>
      <c r="AB172" s="55">
        <f t="shared" si="18"/>
        <v>3.74930743541198E-8</v>
      </c>
      <c r="AC172" s="55"/>
      <c r="AD172" s="55"/>
      <c r="AE172" s="55"/>
      <c r="AF172" s="55" t="str">
        <f t="shared" si="19"/>
        <v>-3.14289976580915-23.5235707430712j</v>
      </c>
      <c r="AG172" s="55">
        <f t="shared" si="20"/>
        <v>27.506905593314617</v>
      </c>
      <c r="AH172" s="55">
        <f t="shared" si="21"/>
        <v>-97.61001549251877</v>
      </c>
      <c r="AI172" s="55">
        <f t="shared" si="11"/>
        <v>82.38998450748123</v>
      </c>
      <c r="AJ172" s="55">
        <f t="shared" si="22"/>
        <v>-27.506905593314617</v>
      </c>
      <c r="AK172" s="55"/>
      <c r="AL172" s="55"/>
      <c r="AM172" s="39"/>
      <c r="AN172" s="55"/>
    </row>
    <row r="173" spans="2:40" s="29" customFormat="1" hidden="1" x14ac:dyDescent="0.3">
      <c r="B173" s="38">
        <v>60</v>
      </c>
      <c r="C173" s="55">
        <f t="shared" si="0"/>
        <v>1584.8931924611136</v>
      </c>
      <c r="D173" s="55" t="str">
        <f t="shared" si="12"/>
        <v>9958.17762032062j</v>
      </c>
      <c r="E173" s="55">
        <f t="shared" si="1"/>
        <v>0.99999156374024711</v>
      </c>
      <c r="F173" s="55" t="str">
        <f t="shared" si="2"/>
        <v>0.00456241565362999j</v>
      </c>
      <c r="G173" s="55" t="str">
        <f t="shared" si="3"/>
        <v>1.66664603433467-0.00760399610539514j</v>
      </c>
      <c r="H173" s="55">
        <f t="shared" si="13"/>
        <v>4.4369578673118779</v>
      </c>
      <c r="I173" s="55">
        <f t="shared" si="14"/>
        <v>-0.26140755284599471</v>
      </c>
      <c r="J173" s="55"/>
      <c r="K173" s="55"/>
      <c r="L173" s="55" t="str">
        <f t="shared" si="4"/>
        <v>0.84+0.000669189536085546j</v>
      </c>
      <c r="M173" s="55" t="str">
        <f t="shared" si="5"/>
        <v>1+0.669986190295171j</v>
      </c>
      <c r="N173" s="55" t="str">
        <f t="shared" si="15"/>
        <v>0.580067003782002-0.387967692443752j</v>
      </c>
      <c r="O173" s="55">
        <f t="shared" si="16"/>
        <v>-33.775894204197208</v>
      </c>
      <c r="P173" s="55"/>
      <c r="Q173" s="55"/>
      <c r="R173" s="55"/>
      <c r="S173" s="55"/>
      <c r="T173" s="55"/>
      <c r="U173" s="55" t="str">
        <f t="shared" si="6"/>
        <v>44.999999959091-91.2908911087309j</v>
      </c>
      <c r="V173" s="55">
        <f t="shared" si="7"/>
        <v>40.153189564621911</v>
      </c>
      <c r="W173" s="55">
        <f t="shared" si="8"/>
        <v>-63.759938912699937</v>
      </c>
      <c r="X173" s="55"/>
      <c r="Y173" s="55" t="str">
        <f t="shared" si="9"/>
        <v>85000-0.0000719478333068165j</v>
      </c>
      <c r="Z173" s="55" t="str">
        <f t="shared" si="10"/>
        <v>0.19047619047619+1.30517611440937E-10j</v>
      </c>
      <c r="AA173" s="55">
        <f t="shared" si="17"/>
        <v>-14.403186068119158</v>
      </c>
      <c r="AB173" s="55">
        <f t="shared" si="18"/>
        <v>3.9260068510394E-8</v>
      </c>
      <c r="AC173" s="55"/>
      <c r="AD173" s="55"/>
      <c r="AE173" s="55"/>
      <c r="AF173" s="55" t="str">
        <f t="shared" si="19"/>
        <v>-3.05906022113958-22.3396856729657j</v>
      </c>
      <c r="AG173" s="55">
        <f t="shared" si="20"/>
        <v>27.062221183941833</v>
      </c>
      <c r="AH173" s="55">
        <f t="shared" si="21"/>
        <v>-97.797240630483074</v>
      </c>
      <c r="AI173" s="55">
        <f t="shared" si="11"/>
        <v>82.202759369516926</v>
      </c>
      <c r="AJ173" s="55">
        <f t="shared" si="22"/>
        <v>-27.062221183941833</v>
      </c>
      <c r="AK173" s="55"/>
      <c r="AL173" s="55"/>
      <c r="AM173" s="39"/>
      <c r="AN173" s="55"/>
    </row>
    <row r="174" spans="2:40" s="29" customFormat="1" hidden="1" x14ac:dyDescent="0.3">
      <c r="B174" s="38">
        <v>61</v>
      </c>
      <c r="C174" s="55">
        <f t="shared" si="0"/>
        <v>1659.5869074375614</v>
      </c>
      <c r="D174" s="55" t="str">
        <f t="shared" si="12"/>
        <v>10427.4920727993j</v>
      </c>
      <c r="E174" s="55">
        <f t="shared" si="1"/>
        <v>0.99999074982512393</v>
      </c>
      <c r="F174" s="55" t="str">
        <f t="shared" si="2"/>
        <v>0.00477743567899027j</v>
      </c>
      <c r="G174" s="55" t="str">
        <f t="shared" si="3"/>
        <v>1.66664404376055-0.00796235837204565j</v>
      </c>
      <c r="H174" s="55">
        <f t="shared" si="13"/>
        <v>4.4369562150921418</v>
      </c>
      <c r="I174" s="55">
        <f t="shared" si="14"/>
        <v>-0.27372735081283395</v>
      </c>
      <c r="J174" s="55"/>
      <c r="K174" s="55"/>
      <c r="L174" s="55" t="str">
        <f t="shared" si="4"/>
        <v>0.84+0.000700727467292113j</v>
      </c>
      <c r="M174" s="55" t="str">
        <f t="shared" si="5"/>
        <v>1+0.701561666657937j</v>
      </c>
      <c r="N174" s="55" t="str">
        <f t="shared" si="15"/>
        <v>0.563260908560207-0.394461534305471j</v>
      </c>
      <c r="O174" s="55">
        <f t="shared" si="16"/>
        <v>-35.004231675514603</v>
      </c>
      <c r="P174" s="55"/>
      <c r="Q174" s="55"/>
      <c r="R174" s="55"/>
      <c r="S174" s="55"/>
      <c r="T174" s="55"/>
      <c r="U174" s="55" t="str">
        <f t="shared" si="6"/>
        <v>44.9999999590907-87.1821241810568j</v>
      </c>
      <c r="V174" s="55">
        <f t="shared" si="7"/>
        <v>39.834333495631356</v>
      </c>
      <c r="W174" s="55">
        <f t="shared" si="8"/>
        <v>-62.698987933261591</v>
      </c>
      <c r="X174" s="55"/>
      <c r="Y174" s="55" t="str">
        <f t="shared" si="9"/>
        <v>85000-0.0000753386302259749j</v>
      </c>
      <c r="Z174" s="55" t="str">
        <f t="shared" si="10"/>
        <v>0.19047619047619+1.3666871696322E-10j</v>
      </c>
      <c r="AA174" s="55">
        <f t="shared" si="17"/>
        <v>-14.403186068119158</v>
      </c>
      <c r="AB174" s="55">
        <f t="shared" si="18"/>
        <v>4.1110338535667763E-8</v>
      </c>
      <c r="AC174" s="55"/>
      <c r="AD174" s="55"/>
      <c r="AE174" s="55"/>
      <c r="AF174" s="55" t="str">
        <f t="shared" si="19"/>
        <v>-2.97223323486404-21.2104573443302j</v>
      </c>
      <c r="AG174" s="55">
        <f t="shared" si="20"/>
        <v>26.615454707590146</v>
      </c>
      <c r="AH174" s="55">
        <f t="shared" si="21"/>
        <v>-97.976946918478689</v>
      </c>
      <c r="AI174" s="55">
        <f t="shared" si="11"/>
        <v>82.023053081521297</v>
      </c>
      <c r="AJ174" s="55">
        <f t="shared" si="22"/>
        <v>-26.615454707590146</v>
      </c>
      <c r="AK174" s="55"/>
      <c r="AL174" s="55"/>
      <c r="AM174" s="39"/>
      <c r="AN174" s="55"/>
    </row>
    <row r="175" spans="2:40" s="29" customFormat="1" hidden="1" x14ac:dyDescent="0.3">
      <c r="B175" s="38">
        <v>62</v>
      </c>
      <c r="C175" s="55">
        <f t="shared" si="0"/>
        <v>1737.8008287493756</v>
      </c>
      <c r="D175" s="55" t="str">
        <f t="shared" si="12"/>
        <v>10918.9246340026j</v>
      </c>
      <c r="E175" s="55">
        <f t="shared" si="1"/>
        <v>0.99998985738493784</v>
      </c>
      <c r="F175" s="55" t="str">
        <f t="shared" si="2"/>
        <v>0.00500258928594765j</v>
      </c>
      <c r="G175" s="55" t="str">
        <f t="shared" si="3"/>
        <v>1.66664186113864-0.00833760928320551j</v>
      </c>
      <c r="H175" s="55">
        <f t="shared" si="13"/>
        <v>4.4369544034633792</v>
      </c>
      <c r="I175" s="55">
        <f t="shared" si="14"/>
        <v>-0.28662776882974367</v>
      </c>
      <c r="J175" s="55"/>
      <c r="K175" s="55"/>
      <c r="L175" s="55" t="str">
        <f t="shared" si="4"/>
        <v>0.84+0.000733751735404975j</v>
      </c>
      <c r="M175" s="55" t="str">
        <f t="shared" si="5"/>
        <v>1+0.734625249375695j</v>
      </c>
      <c r="N175" s="55" t="str">
        <f t="shared" si="15"/>
        <v>0.545920040371577-0.400312894061754j</v>
      </c>
      <c r="O175" s="55">
        <f t="shared" si="16"/>
        <v>-36.251894700059175</v>
      </c>
      <c r="P175" s="55"/>
      <c r="Q175" s="55"/>
      <c r="R175" s="55"/>
      <c r="S175" s="55"/>
      <c r="T175" s="55"/>
      <c r="U175" s="55" t="str">
        <f t="shared" si="6"/>
        <v>44.9999999590909-83.2582822274827j</v>
      </c>
      <c r="V175" s="55">
        <f t="shared" si="7"/>
        <v>39.52159740444116</v>
      </c>
      <c r="W175" s="55">
        <f t="shared" si="8"/>
        <v>-61.609364873489668</v>
      </c>
      <c r="X175" s="55"/>
      <c r="Y175" s="55" t="str">
        <f t="shared" si="9"/>
        <v>85000-0.0000788892304806688j</v>
      </c>
      <c r="Z175" s="55" t="str">
        <f t="shared" si="10"/>
        <v>0.19047619047619+1.43109715157676E-10j</v>
      </c>
      <c r="AA175" s="55">
        <f t="shared" si="17"/>
        <v>-14.403186068119158</v>
      </c>
      <c r="AB175" s="55">
        <f t="shared" si="18"/>
        <v>4.3047809100734761E-8</v>
      </c>
      <c r="AC175" s="55"/>
      <c r="AD175" s="55"/>
      <c r="AE175" s="55"/>
      <c r="AF175" s="55" t="str">
        <f t="shared" si="19"/>
        <v>-2.8826433973883-20.1338613124845j</v>
      </c>
      <c r="AG175" s="55">
        <f t="shared" si="20"/>
        <v>26.166666289443054</v>
      </c>
      <c r="AH175" s="55">
        <f t="shared" si="21"/>
        <v>-98.147887299330776</v>
      </c>
      <c r="AI175" s="55">
        <f t="shared" si="11"/>
        <v>81.852112700669224</v>
      </c>
      <c r="AJ175" s="55">
        <f t="shared" si="22"/>
        <v>-26.166666289443054</v>
      </c>
      <c r="AK175" s="55"/>
      <c r="AL175" s="55"/>
      <c r="AM175" s="39"/>
      <c r="AN175" s="55"/>
    </row>
    <row r="176" spans="2:40" s="29" customFormat="1" hidden="1" x14ac:dyDescent="0.3">
      <c r="B176" s="38">
        <v>63</v>
      </c>
      <c r="C176" s="55">
        <f t="shared" si="0"/>
        <v>1819.7008586099842</v>
      </c>
      <c r="D176" s="55" t="str">
        <f t="shared" si="12"/>
        <v>11433.5176982803j</v>
      </c>
      <c r="E176" s="55">
        <f t="shared" si="1"/>
        <v>0.99998887884373255</v>
      </c>
      <c r="F176" s="55" t="str">
        <f t="shared" si="2"/>
        <v>0.00523835405548933j</v>
      </c>
      <c r="G176" s="55" t="str">
        <f t="shared" si="3"/>
        <v>1.66663946794034-0.00873054470967589j</v>
      </c>
      <c r="H176" s="55">
        <f t="shared" si="13"/>
        <v>4.4369524170448198</v>
      </c>
      <c r="I176" s="55">
        <f t="shared" si="14"/>
        <v>-0.30013617154474798</v>
      </c>
      <c r="J176" s="55"/>
      <c r="K176" s="55"/>
      <c r="L176" s="55" t="str">
        <f t="shared" si="4"/>
        <v>0.84+0.000768332389324436j</v>
      </c>
      <c r="M176" s="55" t="str">
        <f t="shared" si="5"/>
        <v>1+0.769247070740299j</v>
      </c>
      <c r="N176" s="55" t="str">
        <f t="shared" si="15"/>
        <v>0.528095342112607-0.405467462602394j</v>
      </c>
      <c r="O176" s="55">
        <f t="shared" si="16"/>
        <v>-37.516771447031083</v>
      </c>
      <c r="P176" s="55"/>
      <c r="Q176" s="55"/>
      <c r="R176" s="55"/>
      <c r="S176" s="55"/>
      <c r="T176" s="55"/>
      <c r="U176" s="55" t="str">
        <f t="shared" si="6"/>
        <v>44.9999999590909-79.5110422531448j</v>
      </c>
      <c r="V176" s="55">
        <f t="shared" si="7"/>
        <v>39.21530717174258</v>
      </c>
      <c r="W176" s="55">
        <f t="shared" si="8"/>
        <v>-60.491912670171324</v>
      </c>
      <c r="X176" s="55"/>
      <c r="Y176" s="55" t="str">
        <f t="shared" si="9"/>
        <v>85000-0.0000826071653700751j</v>
      </c>
      <c r="Z176" s="55" t="str">
        <f t="shared" si="10"/>
        <v>0.19047619047619+1.49854268245034E-10j</v>
      </c>
      <c r="AA176" s="55">
        <f t="shared" si="17"/>
        <v>-14.403186068119158</v>
      </c>
      <c r="AB176" s="55">
        <f t="shared" si="18"/>
        <v>4.5076589840424362E-8</v>
      </c>
      <c r="AC176" s="55"/>
      <c r="AD176" s="55"/>
      <c r="AE176" s="55"/>
      <c r="AF176" s="55" t="str">
        <f t="shared" si="19"/>
        <v>-2.79055389984599-19.1079586782059j</v>
      </c>
      <c r="AG176" s="55">
        <f t="shared" si="20"/>
        <v>25.715938693423126</v>
      </c>
      <c r="AH176" s="55">
        <f t="shared" si="21"/>
        <v>-98.308820243670567</v>
      </c>
      <c r="AI176" s="55">
        <f t="shared" si="11"/>
        <v>81.691179756329433</v>
      </c>
      <c r="AJ176" s="55">
        <f t="shared" si="22"/>
        <v>-25.715938693423126</v>
      </c>
      <c r="AK176" s="55"/>
      <c r="AL176" s="55"/>
      <c r="AM176" s="39"/>
      <c r="AN176" s="55"/>
    </row>
    <row r="177" spans="2:40" s="29" customFormat="1" hidden="1" x14ac:dyDescent="0.3">
      <c r="B177" s="38">
        <v>64</v>
      </c>
      <c r="C177" s="55">
        <f t="shared" ref="C177:C240" si="23">Fstart*10^(Step*B177)</f>
        <v>1905.4607179632476</v>
      </c>
      <c r="D177" s="55" t="str">
        <f t="shared" si="12"/>
        <v>11972.3627865145j</v>
      </c>
      <c r="E177" s="55">
        <f t="shared" ref="E177:E240" si="24">(IMPRODUCT(D177,D177))/wn^2 + 1</f>
        <v>0.99998780589463676</v>
      </c>
      <c r="F177" s="55" t="str">
        <f t="shared" ref="F177:F240" si="25">IMDIV(D177,wn*Qn)</f>
        <v>0.00548523007630107j</v>
      </c>
      <c r="G177" s="55" t="str">
        <f t="shared" ref="G177:G240" si="26">IMDIV(1/Rcsa, IMSUM(E177,F177))</f>
        <v>1.66663684384944-0.00914199802064154j</v>
      </c>
      <c r="H177" s="55">
        <f t="shared" si="13"/>
        <v>4.4369502389717059</v>
      </c>
      <c r="I177" s="55">
        <f t="shared" si="14"/>
        <v>-0.31428121339060422</v>
      </c>
      <c r="J177" s="55"/>
      <c r="K177" s="55"/>
      <c r="L177" s="55" t="str">
        <f t="shared" ref="L177:L240" si="27">IMPRODUCT(Ro, IMSUM(1, IMDIV(D177,wesr)))</f>
        <v>0.84+0.000804542779253774j</v>
      </c>
      <c r="M177" s="55" t="str">
        <f t="shared" ref="M177:M240" si="28">IMSUM(1, IMDIV(D177,wz))</f>
        <v>1+0.805500568276696j</v>
      </c>
      <c r="N177" s="55" t="str">
        <f t="shared" si="15"/>
        <v>0.509844838730949-0.409875764551466j</v>
      </c>
      <c r="O177" s="55">
        <f t="shared" si="16"/>
        <v>-38.796586368644896</v>
      </c>
      <c r="P177" s="55"/>
      <c r="Q177" s="55"/>
      <c r="R177" s="55"/>
      <c r="S177" s="55"/>
      <c r="T177" s="55"/>
      <c r="U177" s="55" t="str">
        <f t="shared" ref="U177:U240" si="29">IMDIV(gm_EA*10^-6, IMSUM(IMPRODUCT(D177,CCOMP_P*0.000000000001),IMDIV(1,IMSUM(RCOMP*10^3,IMDIV(1,IMPRODUCT(D177,CCOMP*10^-9))))))</f>
        <v>44.9999999590908-75.9324558596571j</v>
      </c>
      <c r="V177" s="55">
        <f t="shared" ref="V177:V240" si="30">20*LOG(IMABS(U177),10)</f>
        <v>38.915785910050232</v>
      </c>
      <c r="W177" s="55">
        <f t="shared" ref="W177:W240" si="31">(IMARGUMENT(U177)*(180/PI()))</f>
        <v>-59.347662812022428</v>
      </c>
      <c r="X177" s="55"/>
      <c r="Y177" s="55" t="str">
        <f t="shared" ref="Y177:Y240" si="32">IMDIV(Rfb_upper*1000,IMSUM(IMPRODUCT(D177,Rfb_upper*1000,Cff*0.000000000001),1))</f>
        <v>85000-0.000086500321132567j</v>
      </c>
      <c r="Z177" s="55" t="str">
        <f t="shared" ref="Z177:Z240" si="33">IMDIV(Rfb_lower*1000,IMSUM(Y177,Rfb_lower*1000))</f>
        <v>0.19047619047619+1.56916682326652E-10j</v>
      </c>
      <c r="AA177" s="55">
        <f t="shared" si="17"/>
        <v>-14.403186068119158</v>
      </c>
      <c r="AB177" s="55">
        <f t="shared" si="18"/>
        <v>4.7200984070689348E-8</v>
      </c>
      <c r="AC177" s="55"/>
      <c r="AD177" s="55"/>
      <c r="AE177" s="55"/>
      <c r="AF177" s="55" t="str">
        <f t="shared" si="19"/>
        <v>-2.69626452205135-18.1308854608994j</v>
      </c>
      <c r="AG177" s="55">
        <f t="shared" si="20"/>
        <v>25.263377909228279</v>
      </c>
      <c r="AH177" s="55">
        <f t="shared" si="21"/>
        <v>-98.458530346856946</v>
      </c>
      <c r="AI177" s="55">
        <f t="shared" ref="AI177:AI240" si="34">(IMARGUMENT(IMPRODUCT(-1,AF177))*(180/PI()))</f>
        <v>81.541469653143054</v>
      </c>
      <c r="AJ177" s="55">
        <f t="shared" si="22"/>
        <v>-25.263377909228279</v>
      </c>
      <c r="AK177" s="55"/>
      <c r="AL177" s="55"/>
      <c r="AM177" s="39"/>
      <c r="AN177" s="55"/>
    </row>
    <row r="178" spans="2:40" s="29" customFormat="1" hidden="1" x14ac:dyDescent="0.3">
      <c r="B178" s="38">
        <v>65</v>
      </c>
      <c r="C178" s="55">
        <f t="shared" si="23"/>
        <v>1995.2623149688804</v>
      </c>
      <c r="D178" s="55" t="str">
        <f t="shared" ref="D178:D241" si="35">COMPLEX(0,2*PI()*C178,"j")</f>
        <v>12536.6028613816j</v>
      </c>
      <c r="E178" s="55">
        <f t="shared" si="24"/>
        <v>0.9999866294293478</v>
      </c>
      <c r="F178" s="55" t="str">
        <f t="shared" si="25"/>
        <v>0.00574374100552229j</v>
      </c>
      <c r="G178" s="55" t="str">
        <f t="shared" si="26"/>
        <v>1.6666339665896-0.00957284184945523j</v>
      </c>
      <c r="H178" s="55">
        <f t="shared" ref="H178:H241" si="36">20*LOG(IMABS(G178),10)</f>
        <v>4.4369478507517988</v>
      </c>
      <c r="I178" s="55">
        <f t="shared" ref="I178:I241" si="37">(IMARGUMENT(G178)*(180/PI()))</f>
        <v>-0.3290928993895384</v>
      </c>
      <c r="J178" s="55"/>
      <c r="K178" s="55"/>
      <c r="L178" s="55" t="str">
        <f t="shared" si="27"/>
        <v>0.84+0.000842459712284845j</v>
      </c>
      <c r="M178" s="55" t="str">
        <f t="shared" si="28"/>
        <v>1+0.843462640513754j</v>
      </c>
      <c r="N178" s="55" t="str">
        <f t="shared" ref="N178:N241" si="38">IMDIV(L178,M178)</f>
        <v>0.491233041103698-0.413494258244642j</v>
      </c>
      <c r="O178" s="55">
        <f t="shared" ref="O178:O241" si="39">(IMARGUMENT(N178)*(180/PI()))</f>
        <v>-40.08891713832022</v>
      </c>
      <c r="P178" s="55"/>
      <c r="Q178" s="55"/>
      <c r="R178" s="55"/>
      <c r="S178" s="55"/>
      <c r="T178" s="55"/>
      <c r="U178" s="55" t="str">
        <f t="shared" si="29"/>
        <v>44.9999999590909-72.5149323854892j</v>
      </c>
      <c r="V178" s="55">
        <f t="shared" si="30"/>
        <v>38.623350809799113</v>
      </c>
      <c r="W178" s="55">
        <f t="shared" si="31"/>
        <v>-58.177840258185576</v>
      </c>
      <c r="X178" s="55"/>
      <c r="Y178" s="55" t="str">
        <f t="shared" si="32"/>
        <v>85000-0.0000905769556734824j</v>
      </c>
      <c r="Z178" s="55" t="str">
        <f t="shared" si="33"/>
        <v>0.19047619047619+1.64311937729673E-10j</v>
      </c>
      <c r="AA178" s="55">
        <f t="shared" ref="AA178:AA241" si="40">20*LOG(IMABS(Z178),10)</f>
        <v>-14.403186068119158</v>
      </c>
      <c r="AB178" s="55">
        <f t="shared" ref="AB178:AB241" si="41">(IMARGUMENT(Z178)*(180/PI()))</f>
        <v>4.9425497916515077E-8</v>
      </c>
      <c r="AC178" s="55"/>
      <c r="AD178" s="55"/>
      <c r="AE178" s="55"/>
      <c r="AF178" s="55" t="str">
        <f t="shared" ref="AF178:AF241" si="42">IMPRODUCT(G178,N178,U178,Z178)</f>
        <v>-2.60010855269559-17.2008424197414j</v>
      </c>
      <c r="AG178" s="55">
        <f t="shared" ref="AG178:AG241" si="43">20*LOG(IMABS(AF178),10)</f>
        <v>24.80911324079004</v>
      </c>
      <c r="AH178" s="55">
        <f t="shared" ref="AH178:AH241" si="44">(IMARGUMENT(AF178)*(180/PI()))</f>
        <v>-98.595850246469837</v>
      </c>
      <c r="AI178" s="55">
        <f t="shared" si="34"/>
        <v>81.404149753530163</v>
      </c>
      <c r="AJ178" s="55">
        <f t="shared" ref="AJ178:AJ241" si="45">0-AG178</f>
        <v>-24.80911324079004</v>
      </c>
      <c r="AK178" s="55"/>
      <c r="AL178" s="55"/>
      <c r="AM178" s="39"/>
      <c r="AN178" s="55"/>
    </row>
    <row r="179" spans="2:40" s="29" customFormat="1" hidden="1" x14ac:dyDescent="0.3">
      <c r="B179" s="38">
        <v>66</v>
      </c>
      <c r="C179" s="55">
        <f t="shared" si="23"/>
        <v>2089.2961308540398</v>
      </c>
      <c r="D179" s="55" t="str">
        <f t="shared" si="35"/>
        <v>13127.4347517293j</v>
      </c>
      <c r="E179" s="55">
        <f t="shared" si="24"/>
        <v>0.99998533946080992</v>
      </c>
      <c r="F179" s="55" t="str">
        <f t="shared" si="25"/>
        <v>0.00601443517949298j</v>
      </c>
      <c r="G179" s="55" t="str">
        <f t="shared" si="26"/>
        <v>1.66663081173525-0.0100239899424248j</v>
      </c>
      <c r="H179" s="55">
        <f t="shared" si="36"/>
        <v>4.4369452321084042</v>
      </c>
      <c r="I179" s="55">
        <f t="shared" si="37"/>
        <v>-0.3446026488264321</v>
      </c>
      <c r="J179" s="55"/>
      <c r="K179" s="55"/>
      <c r="L179" s="55" t="str">
        <f t="shared" si="27"/>
        <v>0.84+0.000882163615316206j</v>
      </c>
      <c r="M179" s="55" t="str">
        <f t="shared" si="28"/>
        <v>1+0.883213810096347j</v>
      </c>
      <c r="N179" s="55" t="str">
        <f t="shared" si="38"/>
        <v>0.472330149257155-0.416286347133472j</v>
      </c>
      <c r="O179" s="55">
        <f t="shared" si="39"/>
        <v>-41.391214919650196</v>
      </c>
      <c r="P179" s="55"/>
      <c r="Q179" s="55"/>
      <c r="R179" s="55"/>
      <c r="S179" s="55"/>
      <c r="T179" s="55"/>
      <c r="U179" s="55" t="str">
        <f t="shared" si="29"/>
        <v>44.999999959091-69.2512228051571j</v>
      </c>
      <c r="V179" s="55">
        <f t="shared" si="30"/>
        <v>38.338309764324414</v>
      </c>
      <c r="W179" s="55">
        <f t="shared" si="31"/>
        <v>-56.983865745224882</v>
      </c>
      <c r="X179" s="55"/>
      <c r="Y179" s="55" t="str">
        <f t="shared" si="32"/>
        <v>85000-0.0000948457160812442j</v>
      </c>
      <c r="Z179" s="55" t="str">
        <f t="shared" si="33"/>
        <v>0.19047619047619+1.72055720782302E-10j</v>
      </c>
      <c r="AA179" s="55">
        <f t="shared" si="40"/>
        <v>-14.403186068119158</v>
      </c>
      <c r="AB179" s="55">
        <f t="shared" si="41"/>
        <v>5.1754849870013087E-8</v>
      </c>
      <c r="AC179" s="55"/>
      <c r="AD179" s="55"/>
      <c r="AE179" s="55"/>
      <c r="AF179" s="55" t="str">
        <f t="shared" si="42"/>
        <v>-2.50244867286235-16.3160855347762j</v>
      </c>
      <c r="AG179" s="55">
        <f t="shared" si="43"/>
        <v>24.353296841127108</v>
      </c>
      <c r="AH179" s="55">
        <f t="shared" si="44"/>
        <v>-98.719683261946642</v>
      </c>
      <c r="AI179" s="55">
        <f t="shared" si="34"/>
        <v>81.280316738053358</v>
      </c>
      <c r="AJ179" s="55">
        <f t="shared" si="45"/>
        <v>-24.353296841127108</v>
      </c>
      <c r="AK179" s="55"/>
      <c r="AL179" s="55"/>
      <c r="AM179" s="39"/>
      <c r="AN179" s="55"/>
    </row>
    <row r="180" spans="2:40" s="29" customFormat="1" hidden="1" x14ac:dyDescent="0.3">
      <c r="B180" s="38">
        <v>67</v>
      </c>
      <c r="C180" s="55">
        <f t="shared" si="23"/>
        <v>2187.7616239495537</v>
      </c>
      <c r="D180" s="55" t="str">
        <f t="shared" si="35"/>
        <v>13746.1116912112j</v>
      </c>
      <c r="E180" s="55">
        <f t="shared" si="24"/>
        <v>0.99998392503843436</v>
      </c>
      <c r="F180" s="55" t="str">
        <f t="shared" si="25"/>
        <v>0.00629788677684873j</v>
      </c>
      <c r="G180" s="55" t="str">
        <f t="shared" si="26"/>
        <v>1.66662735250424-0.0104963990944829j</v>
      </c>
      <c r="H180" s="55">
        <f t="shared" si="36"/>
        <v>4.4369423608082172</v>
      </c>
      <c r="I180" s="55">
        <f t="shared" si="37"/>
        <v>-0.36084336192608985</v>
      </c>
      <c r="J180" s="55"/>
      <c r="K180" s="55"/>
      <c r="L180" s="55" t="str">
        <f t="shared" si="27"/>
        <v>0.84+0.000923738705649396j</v>
      </c>
      <c r="M180" s="55" t="str">
        <f t="shared" si="28"/>
        <v>1+0.92483839458469j</v>
      </c>
      <c r="N180" s="55" t="str">
        <f t="shared" si="38"/>
        <v>0.45321107104483-0.418223260647459j</v>
      </c>
      <c r="O180" s="55">
        <f t="shared" si="39"/>
        <v>-42.70082762099328</v>
      </c>
      <c r="P180" s="55"/>
      <c r="Q180" s="55"/>
      <c r="R180" s="55"/>
      <c r="S180" s="55"/>
      <c r="T180" s="55"/>
      <c r="U180" s="55" t="str">
        <f t="shared" si="29"/>
        <v>44.9999999590909-66.1344043530688j</v>
      </c>
      <c r="V180" s="55">
        <f t="shared" si="30"/>
        <v>38.060957829587423</v>
      </c>
      <c r="W180" s="55">
        <f t="shared" si="31"/>
        <v>-55.767355129561857</v>
      </c>
      <c r="X180" s="55"/>
      <c r="Y180" s="55" t="str">
        <f t="shared" si="32"/>
        <v>85000-0.0000993156569690008j</v>
      </c>
      <c r="Z180" s="55" t="str">
        <f t="shared" si="33"/>
        <v>0.19047619047619+1.80164457086623E-10j</v>
      </c>
      <c r="AA180" s="55">
        <f t="shared" si="40"/>
        <v>-14.403186068119158</v>
      </c>
      <c r="AB180" s="55">
        <f t="shared" si="41"/>
        <v>5.4193980798979136E-8</v>
      </c>
      <c r="AC180" s="55"/>
      <c r="AD180" s="55"/>
      <c r="AE180" s="55"/>
      <c r="AF180" s="55" t="str">
        <f t="shared" si="42"/>
        <v>-2.4036718861266-15.4749173556836j</v>
      </c>
      <c r="AG180" s="55">
        <f t="shared" si="43"/>
        <v>23.896102657228514</v>
      </c>
      <c r="AH180" s="55">
        <f t="shared" si="44"/>
        <v>-98.829026058287269</v>
      </c>
      <c r="AI180" s="55">
        <f t="shared" si="34"/>
        <v>81.170973941712731</v>
      </c>
      <c r="AJ180" s="55">
        <f t="shared" si="45"/>
        <v>-23.896102657228514</v>
      </c>
      <c r="AK180" s="55"/>
      <c r="AL180" s="55"/>
      <c r="AM180" s="39"/>
      <c r="AN180" s="55"/>
    </row>
    <row r="181" spans="2:40" s="29" customFormat="1" hidden="1" x14ac:dyDescent="0.3">
      <c r="B181" s="38">
        <v>68</v>
      </c>
      <c r="C181" s="55">
        <f t="shared" si="23"/>
        <v>2290.867652767774</v>
      </c>
      <c r="D181" s="55" t="str">
        <f t="shared" si="35"/>
        <v>14393.9459765635j</v>
      </c>
      <c r="E181" s="55">
        <f t="shared" si="24"/>
        <v>0.99998237415513935</v>
      </c>
      <c r="F181" s="55" t="str">
        <f t="shared" si="25"/>
        <v>0.00659469703643058j</v>
      </c>
      <c r="G181" s="55" t="str">
        <f t="shared" si="26"/>
        <v>1.66662355953046-0.0109910711757963j</v>
      </c>
      <c r="H181" s="55">
        <f t="shared" si="36"/>
        <v>4.4369392124724047</v>
      </c>
      <c r="I181" s="55">
        <f t="shared" si="37"/>
        <v>-0.3778494896766133</v>
      </c>
      <c r="J181" s="55"/>
      <c r="K181" s="55"/>
      <c r="L181" s="55" t="str">
        <f t="shared" si="27"/>
        <v>0.84+0.000967273169625067j</v>
      </c>
      <c r="M181" s="55" t="str">
        <f t="shared" si="28"/>
        <v>1+0.968424685303192j</v>
      </c>
      <c r="N181" s="55" t="str">
        <f t="shared" si="38"/>
        <v>0.433954282317827-0.419284766119989j</v>
      </c>
      <c r="O181" s="55">
        <f t="shared" si="39"/>
        <v>-44.015025663461614</v>
      </c>
      <c r="P181" s="55"/>
      <c r="Q181" s="55"/>
      <c r="R181" s="55"/>
      <c r="S181" s="55"/>
      <c r="T181" s="55"/>
      <c r="U181" s="55" t="str">
        <f t="shared" si="29"/>
        <v>44.9999999590911-63.1578658394062j</v>
      </c>
      <c r="V181" s="55">
        <f t="shared" si="30"/>
        <v>37.791573587431387</v>
      </c>
      <c r="W181" s="55">
        <f t="shared" si="31"/>
        <v>-54.530115468195255</v>
      </c>
      <c r="X181" s="55"/>
      <c r="Y181" s="55" t="str">
        <f t="shared" si="32"/>
        <v>85000-0.000103996259680671j</v>
      </c>
      <c r="Z181" s="55" t="str">
        <f t="shared" si="33"/>
        <v>0.19047619047619+1.88655346359494E-10j</v>
      </c>
      <c r="AA181" s="55">
        <f t="shared" si="40"/>
        <v>-14.403186068119158</v>
      </c>
      <c r="AB181" s="55">
        <f t="shared" si="41"/>
        <v>5.6748064427133311E-8</v>
      </c>
      <c r="AC181" s="55"/>
      <c r="AD181" s="55"/>
      <c r="AE181" s="55"/>
      <c r="AF181" s="55" t="str">
        <f t="shared" si="42"/>
        <v>-2.3041836297392-14.675679407881j</v>
      </c>
      <c r="AG181" s="55">
        <f t="shared" si="43"/>
        <v>23.437724771594151</v>
      </c>
      <c r="AH181" s="55">
        <f t="shared" si="44"/>
        <v>-98.922990564585376</v>
      </c>
      <c r="AI181" s="55">
        <f t="shared" si="34"/>
        <v>81.077009435414624</v>
      </c>
      <c r="AJ181" s="55">
        <f t="shared" si="45"/>
        <v>-23.437724771594151</v>
      </c>
      <c r="AK181" s="55"/>
      <c r="AL181" s="55"/>
      <c r="AM181" s="39"/>
      <c r="AN181" s="55"/>
    </row>
    <row r="182" spans="2:40" s="29" customFormat="1" hidden="1" x14ac:dyDescent="0.3">
      <c r="B182" s="38">
        <v>69</v>
      </c>
      <c r="C182" s="55">
        <f t="shared" si="23"/>
        <v>2398.8329190194918</v>
      </c>
      <c r="D182" s="55" t="str">
        <f t="shared" si="35"/>
        <v>15072.311751162j</v>
      </c>
      <c r="E182" s="55">
        <f t="shared" si="24"/>
        <v>0.99998067364542176</v>
      </c>
      <c r="F182" s="55" t="str">
        <f t="shared" si="25"/>
        <v>0.00690549553259311j</v>
      </c>
      <c r="G182" s="55" t="str">
        <f t="shared" si="26"/>
        <v>1.66661940061451-0.0115090552535592j</v>
      </c>
      <c r="H182" s="55">
        <f t="shared" si="36"/>
        <v>4.4369357603694013</v>
      </c>
      <c r="I182" s="55">
        <f t="shared" si="37"/>
        <v>-0.39565710694773454</v>
      </c>
      <c r="J182" s="55"/>
      <c r="K182" s="55"/>
      <c r="L182" s="55" t="str">
        <f t="shared" si="27"/>
        <v>0.84+0.00101285934967809j</v>
      </c>
      <c r="M182" s="55" t="str">
        <f t="shared" si="28"/>
        <v>1+1.01406513461818j</v>
      </c>
      <c r="N182" s="55" t="str">
        <f t="shared" si="38"/>
        <v>0.414640563572429-0.419459679567555j</v>
      </c>
      <c r="O182" s="55">
        <f t="shared" si="39"/>
        <v>-45.331029678402629</v>
      </c>
      <c r="P182" s="55"/>
      <c r="Q182" s="55"/>
      <c r="R182" s="55"/>
      <c r="S182" s="55"/>
      <c r="T182" s="55"/>
      <c r="U182" s="55" t="str">
        <f t="shared" si="29"/>
        <v>44.9999999590908-60.3152936269125j</v>
      </c>
      <c r="V182" s="55">
        <f t="shared" si="30"/>
        <v>37.530415492747579</v>
      </c>
      <c r="W182" s="55">
        <f t="shared" si="31"/>
        <v>-53.274137618193855</v>
      </c>
      <c r="X182" s="55"/>
      <c r="Y182" s="55" t="str">
        <f t="shared" si="32"/>
        <v>85000-0.000108897452402145j</v>
      </c>
      <c r="Z182" s="55" t="str">
        <f t="shared" si="33"/>
        <v>0.19047619047619+1.97546398915456E-10j</v>
      </c>
      <c r="AA182" s="55">
        <f t="shared" si="40"/>
        <v>-14.403186068119158</v>
      </c>
      <c r="AB182" s="55">
        <f t="shared" si="41"/>
        <v>5.9422518308282843E-8</v>
      </c>
      <c r="AC182" s="55"/>
      <c r="AD182" s="55"/>
      <c r="AE182" s="55"/>
      <c r="AF182" s="55" t="str">
        <f t="shared" si="42"/>
        <v>-2.20440124764525-13.9167458140654j</v>
      </c>
      <c r="AG182" s="55">
        <f t="shared" si="43"/>
        <v>22.978375153253047</v>
      </c>
      <c r="AH182" s="55">
        <f t="shared" si="44"/>
        <v>-99.000824344121725</v>
      </c>
      <c r="AI182" s="55">
        <f t="shared" si="34"/>
        <v>80.999175655878275</v>
      </c>
      <c r="AJ182" s="55">
        <f t="shared" si="45"/>
        <v>-22.978375153253047</v>
      </c>
      <c r="AK182" s="55"/>
      <c r="AL182" s="55"/>
      <c r="AM182" s="39"/>
      <c r="AN182" s="55"/>
    </row>
    <row r="183" spans="2:40" s="29" customFormat="1" hidden="1" x14ac:dyDescent="0.3">
      <c r="B183" s="38">
        <v>70</v>
      </c>
      <c r="C183" s="55">
        <f t="shared" si="23"/>
        <v>2511.8864315095811</v>
      </c>
      <c r="D183" s="55" t="str">
        <f t="shared" si="35"/>
        <v>15782.6479197648j</v>
      </c>
      <c r="E183" s="55">
        <f t="shared" si="24"/>
        <v>0.99997880907359404</v>
      </c>
      <c r="F183" s="55" t="str">
        <f t="shared" si="25"/>
        <v>0.00723094151061621j</v>
      </c>
      <c r="G183" s="55" t="str">
        <f t="shared" si="26"/>
        <v>1.66661484045038-0.0120514498134077j</v>
      </c>
      <c r="H183" s="55">
        <f t="shared" si="36"/>
        <v>4.4369319751880569</v>
      </c>
      <c r="I183" s="55">
        <f t="shared" si="37"/>
        <v>-0.41430398906000171</v>
      </c>
      <c r="J183" s="55"/>
      <c r="K183" s="55"/>
      <c r="L183" s="55" t="str">
        <f t="shared" si="27"/>
        <v>0.84+0.00106059394020819j</v>
      </c>
      <c r="M183" s="55" t="str">
        <f t="shared" si="28"/>
        <v>1+1.06185655204178j</v>
      </c>
      <c r="N183" s="55" t="str">
        <f t="shared" si="38"/>
        <v>0.395351655290862-0.418746151590957j</v>
      </c>
      <c r="O183" s="55">
        <f t="shared" si="39"/>
        <v>-46.646039461964406</v>
      </c>
      <c r="P183" s="55"/>
      <c r="Q183" s="55"/>
      <c r="R183" s="55"/>
      <c r="S183" s="55"/>
      <c r="T183" s="55"/>
      <c r="U183" s="55" t="str">
        <f t="shared" si="29"/>
        <v>44.999999959091-57.6006582388135j</v>
      </c>
      <c r="V183" s="55">
        <f t="shared" si="30"/>
        <v>37.277718294295276</v>
      </c>
      <c r="W183" s="55">
        <f t="shared" si="31"/>
        <v>-52.001585233515236</v>
      </c>
      <c r="X183" s="55"/>
      <c r="Y183" s="55" t="str">
        <f t="shared" si="32"/>
        <v>85000-0.000114029631220301j</v>
      </c>
      <c r="Z183" s="55" t="str">
        <f t="shared" si="33"/>
        <v>0.19047619047619+2.06856473869027E-10j</v>
      </c>
      <c r="AA183" s="55">
        <f t="shared" si="40"/>
        <v>-14.403186068119158</v>
      </c>
      <c r="AB183" s="55">
        <f t="shared" si="41"/>
        <v>6.2223015317680755E-8</v>
      </c>
      <c r="AC183" s="55"/>
      <c r="AD183" s="55"/>
      <c r="AE183" s="55"/>
      <c r="AF183" s="55" t="str">
        <f t="shared" si="42"/>
        <v>-2.10474704343645-13.1965182458699j</v>
      </c>
      <c r="AG183" s="55">
        <f t="shared" si="43"/>
        <v>22.518280858932826</v>
      </c>
      <c r="AH183" s="55">
        <f t="shared" si="44"/>
        <v>-99.0619286223166</v>
      </c>
      <c r="AI183" s="55">
        <f t="shared" si="34"/>
        <v>80.9380713776834</v>
      </c>
      <c r="AJ183" s="55">
        <f t="shared" si="45"/>
        <v>-22.518280858932826</v>
      </c>
      <c r="AK183" s="55"/>
      <c r="AL183" s="55"/>
      <c r="AM183" s="39"/>
      <c r="AN183" s="55"/>
    </row>
    <row r="184" spans="2:40" s="29" customFormat="1" hidden="1" x14ac:dyDescent="0.3">
      <c r="B184" s="38">
        <v>71</v>
      </c>
      <c r="C184" s="55">
        <f t="shared" si="23"/>
        <v>2630.2679918953822</v>
      </c>
      <c r="D184" s="55" t="str">
        <f t="shared" si="35"/>
        <v>16526.4612006218j</v>
      </c>
      <c r="E184" s="55">
        <f t="shared" si="24"/>
        <v>0.99997676461123974</v>
      </c>
      <c r="F184" s="55" t="str">
        <f t="shared" si="25"/>
        <v>0.0075717252850525j</v>
      </c>
      <c r="G184" s="55" t="str">
        <f t="shared" si="26"/>
        <v>1.66660984032565-0.0126194050850941j</v>
      </c>
      <c r="H184" s="55">
        <f t="shared" si="36"/>
        <v>4.4369278247882846</v>
      </c>
      <c r="I184" s="55">
        <f t="shared" si="37"/>
        <v>-0.43382969196819671</v>
      </c>
      <c r="J184" s="55"/>
      <c r="K184" s="55"/>
      <c r="L184" s="55" t="str">
        <f t="shared" si="27"/>
        <v>0.84+0.00111057819268178j</v>
      </c>
      <c r="M184" s="55" t="str">
        <f t="shared" si="28"/>
        <v>1+1.11190030957784j</v>
      </c>
      <c r="N184" s="55" t="str">
        <f t="shared" si="38"/>
        <v>0.376168879066913-0.417151714895368j</v>
      </c>
      <c r="O184" s="55">
        <f t="shared" si="39"/>
        <v>-47.957263455411685</v>
      </c>
      <c r="P184" s="55"/>
      <c r="Q184" s="55"/>
      <c r="R184" s="55"/>
      <c r="S184" s="55"/>
      <c r="T184" s="55"/>
      <c r="U184" s="55" t="str">
        <f t="shared" si="29"/>
        <v>44.9999999590909-55.0082015694939j</v>
      </c>
      <c r="V184" s="55">
        <f t="shared" si="30"/>
        <v>37.03368962517991</v>
      </c>
      <c r="W184" s="55">
        <f t="shared" si="31"/>
        <v>-50.714780153234756</v>
      </c>
      <c r="X184" s="55"/>
      <c r="Y184" s="55" t="str">
        <f t="shared" si="32"/>
        <v>85000-0.000119403682174492j</v>
      </c>
      <c r="Z184" s="55" t="str">
        <f t="shared" si="33"/>
        <v>0.19047619047619+2.166053191374E-10j</v>
      </c>
      <c r="AA184" s="55">
        <f t="shared" si="40"/>
        <v>-14.403186068119158</v>
      </c>
      <c r="AB184" s="55">
        <f t="shared" si="41"/>
        <v>6.5155495684950995E-8</v>
      </c>
      <c r="AC184" s="55"/>
      <c r="AD184" s="55"/>
      <c r="AE184" s="55"/>
      <c r="AF184" s="55" t="str">
        <f t="shared" si="42"/>
        <v>-2.00564115653636-12.5134222678192j</v>
      </c>
      <c r="AG184" s="55">
        <f t="shared" si="43"/>
        <v>22.057680752700939</v>
      </c>
      <c r="AH184" s="55">
        <f t="shared" si="44"/>
        <v>-99.105873235459157</v>
      </c>
      <c r="AI184" s="55">
        <f t="shared" si="34"/>
        <v>80.894126764540843</v>
      </c>
      <c r="AJ184" s="55">
        <f t="shared" si="45"/>
        <v>-22.057680752700939</v>
      </c>
      <c r="AK184" s="55"/>
      <c r="AL184" s="55"/>
      <c r="AM184" s="39"/>
      <c r="AN184" s="55"/>
    </row>
    <row r="185" spans="2:40" s="29" customFormat="1" hidden="1" x14ac:dyDescent="0.3">
      <c r="B185" s="38">
        <v>72</v>
      </c>
      <c r="C185" s="55">
        <f t="shared" si="23"/>
        <v>2754.2287033381667</v>
      </c>
      <c r="D185" s="55" t="str">
        <f t="shared" si="35"/>
        <v>17305.3293214267j</v>
      </c>
      <c r="E185" s="55">
        <f t="shared" si="24"/>
        <v>0.9999745229028455</v>
      </c>
      <c r="F185" s="55" t="str">
        <f t="shared" si="25"/>
        <v>0.00792856970397734j</v>
      </c>
      <c r="G185" s="55" t="str">
        <f t="shared" si="26"/>
        <v>1.66660435779289-0.0132141254772719j</v>
      </c>
      <c r="H185" s="55">
        <f t="shared" si="36"/>
        <v>4.4369232739283309</v>
      </c>
      <c r="I185" s="55">
        <f t="shared" si="37"/>
        <v>-0.45427563623013884</v>
      </c>
      <c r="J185" s="55"/>
      <c r="K185" s="55"/>
      <c r="L185" s="55" t="str">
        <f t="shared" si="27"/>
        <v>0.84+0.00116291813039988j</v>
      </c>
      <c r="M185" s="55" t="str">
        <f t="shared" si="28"/>
        <v>1+1.16430255674559j</v>
      </c>
      <c r="N185" s="55" t="str">
        <f t="shared" si="38"/>
        <v>0.35717177368623-0.414693091169834j</v>
      </c>
      <c r="O185" s="55">
        <f t="shared" si="39"/>
        <v>-49.261947994919836</v>
      </c>
      <c r="P185" s="55"/>
      <c r="Q185" s="55"/>
      <c r="R185" s="55"/>
      <c r="S185" s="55"/>
      <c r="T185" s="55"/>
      <c r="U185" s="55" t="str">
        <f t="shared" si="29"/>
        <v>44.999999959091-52.532424670781j</v>
      </c>
      <c r="V185" s="55">
        <f t="shared" si="30"/>
        <v>36.798506861357289</v>
      </c>
      <c r="W185" s="55">
        <f t="shared" si="31"/>
        <v>-49.416184303307681</v>
      </c>
      <c r="X185" s="55"/>
      <c r="Y185" s="55" t="str">
        <f t="shared" si="32"/>
        <v>85000-0.000125031004347308j</v>
      </c>
      <c r="Z185" s="55" t="str">
        <f t="shared" si="33"/>
        <v>0.19047619047619+2.2681361332845E-10j</v>
      </c>
      <c r="AA185" s="55">
        <f t="shared" si="40"/>
        <v>-14.403186068119158</v>
      </c>
      <c r="AB185" s="55">
        <f t="shared" si="41"/>
        <v>6.8226179594120178E-8</v>
      </c>
      <c r="AC185" s="55"/>
      <c r="AD185" s="55"/>
      <c r="AE185" s="55"/>
      <c r="AF185" s="55" t="str">
        <f t="shared" si="42"/>
        <v>-1.90749451564614-11.8659050780276j</v>
      </c>
      <c r="AG185" s="55">
        <f t="shared" si="43"/>
        <v>21.596821837832682</v>
      </c>
      <c r="AH185" s="55">
        <f t="shared" si="44"/>
        <v>-99.132407866231446</v>
      </c>
      <c r="AI185" s="55">
        <f t="shared" si="34"/>
        <v>80.867592133768554</v>
      </c>
      <c r="AJ185" s="55">
        <f t="shared" si="45"/>
        <v>-21.596821837832682</v>
      </c>
      <c r="AK185" s="55"/>
      <c r="AL185" s="55"/>
      <c r="AM185" s="39"/>
      <c r="AN185" s="55"/>
    </row>
    <row r="186" spans="2:40" s="29" customFormat="1" hidden="1" x14ac:dyDescent="0.3">
      <c r="B186" s="38">
        <v>73</v>
      </c>
      <c r="C186" s="55">
        <f t="shared" si="23"/>
        <v>2884.0315031266064</v>
      </c>
      <c r="D186" s="55" t="str">
        <f t="shared" si="35"/>
        <v>18120.904365888j</v>
      </c>
      <c r="E186" s="55">
        <f t="shared" si="24"/>
        <v>0.99997206491846902</v>
      </c>
      <c r="F186" s="55" t="str">
        <f t="shared" si="25"/>
        <v>0.00830223168224605j</v>
      </c>
      <c r="G186" s="55" t="str">
        <f t="shared" si="26"/>
        <v>1.6665983463092-0.0138368721264581j</v>
      </c>
      <c r="H186" s="55">
        <f t="shared" si="36"/>
        <v>4.43691828396486</v>
      </c>
      <c r="I186" s="55">
        <f t="shared" si="37"/>
        <v>-0.47568519494022871</v>
      </c>
      <c r="J186" s="55"/>
      <c r="K186" s="55"/>
      <c r="L186" s="55" t="str">
        <f t="shared" si="27"/>
        <v>0.84+0.00121772477338767j</v>
      </c>
      <c r="M186" s="55" t="str">
        <f t="shared" si="28"/>
        <v>1+1.21917444573694j</v>
      </c>
      <c r="N186" s="55" t="str">
        <f t="shared" si="38"/>
        <v>0.338436794421001-0.411395766481822j</v>
      </c>
      <c r="O186" s="55">
        <f t="shared" si="39"/>
        <v>-50.557405585477291</v>
      </c>
      <c r="P186" s="55"/>
      <c r="Q186" s="55"/>
      <c r="R186" s="55"/>
      <c r="S186" s="55"/>
      <c r="T186" s="55"/>
      <c r="U186" s="55" t="str">
        <f t="shared" si="29"/>
        <v>44.9999999590909-50.1680760879398j</v>
      </c>
      <c r="V186" s="55">
        <f t="shared" si="30"/>
        <v>36.572314344426417</v>
      </c>
      <c r="W186" s="55">
        <f t="shared" si="31"/>
        <v>-48.108378368226177</v>
      </c>
      <c r="X186" s="55"/>
      <c r="Y186" s="55" t="str">
        <f t="shared" si="32"/>
        <v>85000-0.000130923534043541j</v>
      </c>
      <c r="Z186" s="55" t="str">
        <f t="shared" si="33"/>
        <v>0.19047619047619+2.37503009602795E-10j</v>
      </c>
      <c r="AA186" s="55">
        <f t="shared" si="40"/>
        <v>-14.403186068119158</v>
      </c>
      <c r="AB186" s="55">
        <f t="shared" si="41"/>
        <v>7.1441580377450068E-8</v>
      </c>
      <c r="AC186" s="55"/>
      <c r="AD186" s="55"/>
      <c r="AE186" s="55"/>
      <c r="AF186" s="55" t="str">
        <f t="shared" si="42"/>
        <v>-1.81070211878098-11.2524345914239j</v>
      </c>
      <c r="AG186" s="55">
        <f t="shared" si="43"/>
        <v>21.135955315892375</v>
      </c>
      <c r="AH186" s="55">
        <f t="shared" si="44"/>
        <v>-99.141469077202117</v>
      </c>
      <c r="AI186" s="55">
        <f t="shared" si="34"/>
        <v>80.858530922797883</v>
      </c>
      <c r="AJ186" s="55">
        <f t="shared" si="45"/>
        <v>-21.135955315892375</v>
      </c>
      <c r="AK186" s="55"/>
      <c r="AL186" s="55"/>
      <c r="AM186" s="39"/>
      <c r="AN186" s="55"/>
    </row>
    <row r="187" spans="2:40" s="29" customFormat="1" hidden="1" x14ac:dyDescent="0.3">
      <c r="B187" s="38">
        <v>74</v>
      </c>
      <c r="C187" s="55">
        <f t="shared" si="23"/>
        <v>3019.9517204020162</v>
      </c>
      <c r="D187" s="55" t="str">
        <f t="shared" si="35"/>
        <v>18974.9162780217j</v>
      </c>
      <c r="E187" s="55">
        <f t="shared" si="24"/>
        <v>0.99996936979219386</v>
      </c>
      <c r="F187" s="55" t="str">
        <f t="shared" si="25"/>
        <v>0.00869350380701257j</v>
      </c>
      <c r="G187" s="55" t="str">
        <f t="shared" si="26"/>
        <v>1.66659175484114-0.0144889655654734j</v>
      </c>
      <c r="H187" s="55">
        <f t="shared" si="36"/>
        <v>4.4369128125249935</v>
      </c>
      <c r="I187" s="55">
        <f t="shared" si="37"/>
        <v>-0.49810378581573489</v>
      </c>
      <c r="J187" s="55"/>
      <c r="K187" s="55"/>
      <c r="L187" s="55" t="str">
        <f t="shared" si="27"/>
        <v>0.84+0.00127511437388306j</v>
      </c>
      <c r="M187" s="55" t="str">
        <f t="shared" si="28"/>
        <v>1+1.2766323671853j</v>
      </c>
      <c r="N187" s="55" t="str">
        <f t="shared" si="38"/>
        <v>0.320036119983671-0.40729335506567j</v>
      </c>
      <c r="O187" s="55">
        <f t="shared" si="39"/>
        <v>-51.841041499482579</v>
      </c>
      <c r="P187" s="55"/>
      <c r="Q187" s="55"/>
      <c r="R187" s="55"/>
      <c r="S187" s="55"/>
      <c r="T187" s="55"/>
      <c r="U187" s="55" t="str">
        <f t="shared" si="29"/>
        <v>44.999999959091-47.9101407206322j</v>
      </c>
      <c r="V187" s="55">
        <f t="shared" si="30"/>
        <v>36.355221058084453</v>
      </c>
      <c r="W187" s="55">
        <f t="shared" si="31"/>
        <v>-46.794037621587236</v>
      </c>
      <c r="X187" s="55"/>
      <c r="Y187" s="55" t="str">
        <f t="shared" si="32"/>
        <v>85000-0.000137093770108706j</v>
      </c>
      <c r="Z187" s="55" t="str">
        <f t="shared" si="33"/>
        <v>0.19047619047619+2.48696181603095E-10j</v>
      </c>
      <c r="AA187" s="55">
        <f t="shared" si="40"/>
        <v>-14.403186068119158</v>
      </c>
      <c r="AB187" s="55">
        <f t="shared" si="41"/>
        <v>7.4808518331101358E-8</v>
      </c>
      <c r="AC187" s="55"/>
      <c r="AD187" s="55"/>
      <c r="AE187" s="55"/>
      <c r="AF187" s="55" t="str">
        <f t="shared" si="42"/>
        <v>-1.71563686951602-10.6714997562081j</v>
      </c>
      <c r="AG187" s="55">
        <f t="shared" si="43"/>
        <v>20.67533250334025</v>
      </c>
      <c r="AH187" s="55">
        <f t="shared" si="44"/>
        <v>-99.133182832077054</v>
      </c>
      <c r="AI187" s="55">
        <f t="shared" si="34"/>
        <v>80.866817167922946</v>
      </c>
      <c r="AJ187" s="55">
        <f t="shared" si="45"/>
        <v>-20.67533250334025</v>
      </c>
      <c r="AK187" s="55"/>
      <c r="AL187" s="55"/>
      <c r="AM187" s="39"/>
      <c r="AN187" s="55"/>
    </row>
    <row r="188" spans="2:40" s="29" customFormat="1" hidden="1" x14ac:dyDescent="0.3">
      <c r="B188" s="38">
        <v>75</v>
      </c>
      <c r="C188" s="55">
        <f t="shared" si="23"/>
        <v>3162.2776601683804</v>
      </c>
      <c r="D188" s="55" t="str">
        <f t="shared" si="35"/>
        <v>19869.1765315922j</v>
      </c>
      <c r="E188" s="55">
        <f t="shared" si="24"/>
        <v>0.99996641464499714</v>
      </c>
      <c r="F188" s="55" t="str">
        <f t="shared" si="25"/>
        <v>0.00910321601891202j</v>
      </c>
      <c r="G188" s="55" t="str">
        <f t="shared" si="26"/>
        <v>1.6665845274314-0.0151717885168878j</v>
      </c>
      <c r="H188" s="55">
        <f t="shared" si="36"/>
        <v>4.4369068131459182</v>
      </c>
      <c r="I188" s="55">
        <f t="shared" si="37"/>
        <v>-0.52157896763265843</v>
      </c>
      <c r="J188" s="55"/>
      <c r="K188" s="55"/>
      <c r="L188" s="55" t="str">
        <f t="shared" si="27"/>
        <v>0.84+0.001335208662923j</v>
      </c>
      <c r="M188" s="55" t="str">
        <f t="shared" si="28"/>
        <v>1+1.33679819704552j</v>
      </c>
      <c r="N188" s="55" t="str">
        <f t="shared" si="38"/>
        <v>0.302036605213444-0.402426780628159j</v>
      </c>
      <c r="O188" s="55">
        <f t="shared" si="39"/>
        <v>-53.110378078135312</v>
      </c>
      <c r="P188" s="55"/>
      <c r="Q188" s="55"/>
      <c r="R188" s="55"/>
      <c r="S188" s="55"/>
      <c r="T188" s="55"/>
      <c r="U188" s="55" t="str">
        <f t="shared" si="29"/>
        <v>44.9999999590908-45.7538291852177j</v>
      </c>
      <c r="V188" s="55">
        <f t="shared" si="30"/>
        <v>36.14729883597559</v>
      </c>
      <c r="W188" s="55">
        <f t="shared" si="31"/>
        <v>-45.475905427421601</v>
      </c>
      <c r="X188" s="55"/>
      <c r="Y188" s="55" t="str">
        <f t="shared" si="32"/>
        <v>85000-0.000143554800440754j</v>
      </c>
      <c r="Z188" s="55" t="str">
        <f t="shared" si="33"/>
        <v>0.19047619047619+2.60416871547853E-10j</v>
      </c>
      <c r="AA188" s="55">
        <f t="shared" si="40"/>
        <v>-14.403186068119158</v>
      </c>
      <c r="AB188" s="55">
        <f t="shared" si="41"/>
        <v>7.8334135181885653E-8</v>
      </c>
      <c r="AC188" s="55"/>
      <c r="AD188" s="55"/>
      <c r="AE188" s="55"/>
      <c r="AF188" s="55" t="str">
        <f t="shared" si="42"/>
        <v>-1.62264416614435-10.121611946775j</v>
      </c>
      <c r="AG188" s="55">
        <f t="shared" si="43"/>
        <v>20.215200744093934</v>
      </c>
      <c r="AH188" s="55">
        <f t="shared" si="44"/>
        <v>-99.107862394855474</v>
      </c>
      <c r="AI188" s="55">
        <f t="shared" si="34"/>
        <v>80.892137605144526</v>
      </c>
      <c r="AJ188" s="55">
        <f t="shared" si="45"/>
        <v>-20.215200744093934</v>
      </c>
      <c r="AK188" s="55"/>
      <c r="AL188" s="55"/>
      <c r="AM188" s="39"/>
      <c r="AN188" s="55"/>
    </row>
    <row r="189" spans="2:40" s="29" customFormat="1" hidden="1" x14ac:dyDescent="0.3">
      <c r="B189" s="38">
        <v>76</v>
      </c>
      <c r="C189" s="55">
        <f t="shared" si="23"/>
        <v>3311.3112148259129</v>
      </c>
      <c r="D189" s="55" t="str">
        <f t="shared" si="35"/>
        <v>20805.5819724932j</v>
      </c>
      <c r="E189" s="55">
        <f t="shared" si="24"/>
        <v>0.99996317439052973</v>
      </c>
      <c r="F189" s="55" t="str">
        <f t="shared" si="25"/>
        <v>0.00953223737247706j</v>
      </c>
      <c r="G189" s="55" t="str">
        <f t="shared" si="26"/>
        <v>1.6665766027237-0.0158867888172594j</v>
      </c>
      <c r="H189" s="55">
        <f t="shared" si="36"/>
        <v>4.4369002348799125</v>
      </c>
      <c r="I189" s="55">
        <f t="shared" si="37"/>
        <v>-0.54616054121783186</v>
      </c>
      <c r="J189" s="55"/>
      <c r="K189" s="55"/>
      <c r="L189" s="55" t="str">
        <f t="shared" si="27"/>
        <v>0.84+0.00139813510855155j</v>
      </c>
      <c r="M189" s="55" t="str">
        <f t="shared" si="28"/>
        <v>1+1.39979955510934j</v>
      </c>
      <c r="N189" s="55" t="str">
        <f t="shared" si="38"/>
        <v>0.284498909209456-0.396843311431938j</v>
      </c>
      <c r="O189" s="55">
        <f t="shared" si="39"/>
        <v>-54.363076217176854</v>
      </c>
      <c r="P189" s="55"/>
      <c r="Q189" s="55"/>
      <c r="R189" s="55"/>
      <c r="S189" s="55"/>
      <c r="T189" s="55"/>
      <c r="U189" s="55" t="str">
        <f t="shared" si="29"/>
        <v>44.9999999590909-43.6945676558276j</v>
      </c>
      <c r="V189" s="55">
        <f t="shared" si="30"/>
        <v>35.948581162671672</v>
      </c>
      <c r="W189" s="55">
        <f t="shared" si="31"/>
        <v>-44.156765028828048</v>
      </c>
      <c r="X189" s="55"/>
      <c r="Y189" s="55" t="str">
        <f t="shared" si="32"/>
        <v>85000-0.000150320329751263j</v>
      </c>
      <c r="Z189" s="55" t="str">
        <f t="shared" si="33"/>
        <v>0.19047619047619+2.7268994059186E-10j</v>
      </c>
      <c r="AA189" s="55">
        <f t="shared" si="40"/>
        <v>-14.403186068119158</v>
      </c>
      <c r="AB189" s="55">
        <f t="shared" si="41"/>
        <v>8.2025909235830526E-8</v>
      </c>
      <c r="AC189" s="55"/>
      <c r="AD189" s="55"/>
      <c r="AE189" s="55"/>
      <c r="AF189" s="55" t="str">
        <f t="shared" si="42"/>
        <v>-1.53203739726376-9.60130723974874j</v>
      </c>
      <c r="AG189" s="55">
        <f t="shared" si="43"/>
        <v>19.755799456704043</v>
      </c>
      <c r="AH189" s="55">
        <f t="shared" si="44"/>
        <v>-99.06600170519684</v>
      </c>
      <c r="AI189" s="55">
        <f t="shared" si="34"/>
        <v>80.93399829480316</v>
      </c>
      <c r="AJ189" s="55">
        <f t="shared" si="45"/>
        <v>-19.755799456704043</v>
      </c>
      <c r="AK189" s="55"/>
      <c r="AL189" s="55"/>
      <c r="AM189" s="39"/>
      <c r="AN189" s="55"/>
    </row>
    <row r="190" spans="2:40" s="29" customFormat="1" hidden="1" x14ac:dyDescent="0.3">
      <c r="B190" s="38">
        <v>77</v>
      </c>
      <c r="C190" s="55">
        <f t="shared" si="23"/>
        <v>3467.3685045253178</v>
      </c>
      <c r="D190" s="55" t="str">
        <f t="shared" si="35"/>
        <v>21786.1188422107j</v>
      </c>
      <c r="E190" s="55">
        <f t="shared" si="24"/>
        <v>0.99995962152215612</v>
      </c>
      <c r="F190" s="55" t="str">
        <f t="shared" si="25"/>
        <v>0.00998147787951839j</v>
      </c>
      <c r="G190" s="55" t="str">
        <f t="shared" si="26"/>
        <v>1.66656791344186-0.0166354824781958j</v>
      </c>
      <c r="H190" s="55">
        <f t="shared" si="36"/>
        <v>4.4368930218612697</v>
      </c>
      <c r="I190" s="55">
        <f t="shared" si="37"/>
        <v>-0.57190065521341416</v>
      </c>
      <c r="J190" s="55"/>
      <c r="K190" s="55"/>
      <c r="L190" s="55" t="str">
        <f t="shared" si="27"/>
        <v>0.84+0.00146402718619656j</v>
      </c>
      <c r="M190" s="55" t="str">
        <f t="shared" si="28"/>
        <v>1+1.46577007570394j</v>
      </c>
      <c r="N190" s="55" t="str">
        <f t="shared" si="38"/>
        <v>0.267476818994289-0.390595490040111j</v>
      </c>
      <c r="O190" s="55">
        <f t="shared" si="39"/>
        <v>-55.596953640496103</v>
      </c>
      <c r="P190" s="55"/>
      <c r="Q190" s="55"/>
      <c r="R190" s="55"/>
      <c r="S190" s="55"/>
      <c r="T190" s="55"/>
      <c r="U190" s="55" t="str">
        <f t="shared" si="29"/>
        <v>44.999999959091-41.7279881626683j</v>
      </c>
      <c r="V190" s="55">
        <f t="shared" si="30"/>
        <v>35.75906260993608</v>
      </c>
      <c r="W190" s="55">
        <f t="shared" si="31"/>
        <v>-42.839410319663777</v>
      </c>
      <c r="X190" s="55"/>
      <c r="Y190" s="55" t="str">
        <f t="shared" si="32"/>
        <v>85000-0.000157404708634972j</v>
      </c>
      <c r="Z190" s="55" t="str">
        <f t="shared" si="33"/>
        <v>0.19047619047619+2.8554142156004E-10j</v>
      </c>
      <c r="AA190" s="55">
        <f t="shared" si="40"/>
        <v>-14.403186068119158</v>
      </c>
      <c r="AB190" s="55">
        <f t="shared" si="41"/>
        <v>8.589167124066997E-8</v>
      </c>
      <c r="AC190" s="55"/>
      <c r="AD190" s="55"/>
      <c r="AE190" s="55"/>
      <c r="AF190" s="55" t="str">
        <f t="shared" si="42"/>
        <v>-1.44409444754927-9.10914935616558j</v>
      </c>
      <c r="AG190" s="55">
        <f t="shared" si="43"/>
        <v>19.297356447125829</v>
      </c>
      <c r="AH190" s="55">
        <f t="shared" si="44"/>
        <v>-99.008264529481579</v>
      </c>
      <c r="AI190" s="55">
        <f t="shared" si="34"/>
        <v>80.991735470518407</v>
      </c>
      <c r="AJ190" s="55">
        <f t="shared" si="45"/>
        <v>-19.297356447125829</v>
      </c>
      <c r="AK190" s="55"/>
      <c r="AL190" s="55"/>
      <c r="AM190" s="39"/>
      <c r="AN190" s="55"/>
    </row>
    <row r="191" spans="2:40" s="29" customFormat="1" hidden="1" x14ac:dyDescent="0.3">
      <c r="B191" s="38">
        <v>78</v>
      </c>
      <c r="C191" s="55">
        <f t="shared" si="23"/>
        <v>3630.7805477010156</v>
      </c>
      <c r="D191" s="55" t="str">
        <f t="shared" si="35"/>
        <v>22812.8669909085j</v>
      </c>
      <c r="E191" s="55">
        <f t="shared" si="24"/>
        <v>0.9999557258794507</v>
      </c>
      <c r="F191" s="55" t="str">
        <f t="shared" si="25"/>
        <v>0.0104518904393823j</v>
      </c>
      <c r="G191" s="55" t="str">
        <f t="shared" si="26"/>
        <v>1.66655838581861-0.0174194568905442j</v>
      </c>
      <c r="H191" s="55">
        <f t="shared" si="36"/>
        <v>4.4368851128314066</v>
      </c>
      <c r="I191" s="55">
        <f t="shared" si="37"/>
        <v>-0.59885391684076161</v>
      </c>
      <c r="J191" s="55"/>
      <c r="K191" s="55"/>
      <c r="L191" s="55" t="str">
        <f t="shared" si="27"/>
        <v>0.84+0.00153302466178905j</v>
      </c>
      <c r="M191" s="55" t="str">
        <f t="shared" si="28"/>
        <v>1+1.53484969114832j</v>
      </c>
      <c r="N191" s="55" t="str">
        <f t="shared" si="38"/>
        <v>0.251016778670034-0.383740000552959j</v>
      </c>
      <c r="O191" s="55">
        <f t="shared" si="39"/>
        <v>-56.809999697483889</v>
      </c>
      <c r="P191" s="55"/>
      <c r="Q191" s="55"/>
      <c r="R191" s="55"/>
      <c r="S191" s="55"/>
      <c r="T191" s="55"/>
      <c r="U191" s="55" t="str">
        <f t="shared" si="29"/>
        <v>44.9999999590908-39.8499193269709j</v>
      </c>
      <c r="V191" s="55">
        <f t="shared" si="30"/>
        <v>35.578698928320136</v>
      </c>
      <c r="W191" s="55">
        <f t="shared" si="31"/>
        <v>-41.52661634290525</v>
      </c>
      <c r="X191" s="55"/>
      <c r="Y191" s="55" t="str">
        <f t="shared" si="32"/>
        <v>85000-0.000164822964009314j</v>
      </c>
      <c r="Z191" s="55" t="str">
        <f t="shared" si="33"/>
        <v>0.19047619047619+2.98998574166556E-10j</v>
      </c>
      <c r="AA191" s="55">
        <f t="shared" si="40"/>
        <v>-14.403186068119158</v>
      </c>
      <c r="AB191" s="55">
        <f t="shared" si="41"/>
        <v>8.9939620995908392E-8</v>
      </c>
      <c r="AC191" s="55"/>
      <c r="AD191" s="55"/>
      <c r="AE191" s="55"/>
      <c r="AF191" s="55" t="str">
        <f t="shared" si="42"/>
        <v>-1.35905526518227-8.64373304303318j</v>
      </c>
      <c r="AG191" s="55">
        <f t="shared" si="43"/>
        <v>18.840084603129121</v>
      </c>
      <c r="AH191" s="55">
        <f t="shared" si="44"/>
        <v>-98.935469867290251</v>
      </c>
      <c r="AI191" s="55">
        <f t="shared" si="34"/>
        <v>81.064530132709749</v>
      </c>
      <c r="AJ191" s="55">
        <f t="shared" si="45"/>
        <v>-18.840084603129121</v>
      </c>
      <c r="AK191" s="55"/>
      <c r="AL191" s="55"/>
      <c r="AM191" s="39"/>
      <c r="AN191" s="55"/>
    </row>
    <row r="192" spans="2:40" s="29" customFormat="1" hidden="1" x14ac:dyDescent="0.3">
      <c r="B192" s="38">
        <v>79</v>
      </c>
      <c r="C192" s="55">
        <f t="shared" si="23"/>
        <v>3801.893963205614</v>
      </c>
      <c r="D192" s="55" t="str">
        <f t="shared" si="35"/>
        <v>23888.0042890683j</v>
      </c>
      <c r="E192" s="55">
        <f t="shared" si="24"/>
        <v>0.99995145439216426</v>
      </c>
      <c r="F192" s="55" t="str">
        <f t="shared" si="25"/>
        <v>0.0109444728601775j</v>
      </c>
      <c r="G192" s="55" t="str">
        <f t="shared" si="26"/>
        <v>1.6665479389692-0.0182403741782848j</v>
      </c>
      <c r="H192" s="55">
        <f t="shared" si="36"/>
        <v>4.4368764406176409</v>
      </c>
      <c r="I192" s="55">
        <f t="shared" si="37"/>
        <v>-0.62707750790143024</v>
      </c>
      <c r="J192" s="55"/>
      <c r="K192" s="55"/>
      <c r="L192" s="55" t="str">
        <f t="shared" si="27"/>
        <v>0.84+0.00160527388822539j</v>
      </c>
      <c r="M192" s="55" t="str">
        <f t="shared" si="28"/>
        <v>1+1.60718492856852j</v>
      </c>
      <c r="N192" s="55" t="str">
        <f t="shared" si="38"/>
        <v>0.235157624176432-0.376336515526117j</v>
      </c>
      <c r="O192" s="55">
        <f t="shared" si="39"/>
        <v>-58.000386554334973</v>
      </c>
      <c r="P192" s="55"/>
      <c r="Q192" s="55"/>
      <c r="R192" s="55"/>
      <c r="S192" s="55"/>
      <c r="T192" s="55"/>
      <c r="U192" s="55" t="str">
        <f t="shared" si="29"/>
        <v>44.9999999590909-38.0563775129377j</v>
      </c>
      <c r="V192" s="55">
        <f t="shared" si="30"/>
        <v>35.407407790824792</v>
      </c>
      <c r="W192" s="55">
        <f t="shared" si="31"/>
        <v>-40.221110272278509</v>
      </c>
      <c r="X192" s="55"/>
      <c r="Y192" s="55" t="str">
        <f t="shared" si="32"/>
        <v>85000-0.000172590830988519j</v>
      </c>
      <c r="Z192" s="55" t="str">
        <f t="shared" si="33"/>
        <v>0.19047619047619+3.13089942836316E-10j</v>
      </c>
      <c r="AA192" s="55">
        <f t="shared" si="40"/>
        <v>-14.403186068119158</v>
      </c>
      <c r="AB192" s="55">
        <f t="shared" si="41"/>
        <v>9.417834474569406E-8</v>
      </c>
      <c r="AC192" s="55"/>
      <c r="AD192" s="55"/>
      <c r="AE192" s="55"/>
      <c r="AF192" s="55" t="str">
        <f t="shared" si="42"/>
        <v>-1.27712049150088-8.20368767105904j</v>
      </c>
      <c r="AG192" s="55">
        <f t="shared" si="43"/>
        <v>18.384179065448976</v>
      </c>
      <c r="AH192" s="55">
        <f t="shared" si="44"/>
        <v>-98.848574240336561</v>
      </c>
      <c r="AI192" s="55">
        <f t="shared" si="34"/>
        <v>81.151425759663439</v>
      </c>
      <c r="AJ192" s="55">
        <f t="shared" si="45"/>
        <v>-18.384179065448976</v>
      </c>
      <c r="AK192" s="55"/>
      <c r="AL192" s="55"/>
      <c r="AM192" s="39"/>
      <c r="AN192" s="55"/>
    </row>
    <row r="193" spans="2:40" s="29" customFormat="1" hidden="1" x14ac:dyDescent="0.3">
      <c r="B193" s="38">
        <v>80</v>
      </c>
      <c r="C193" s="55">
        <f t="shared" si="23"/>
        <v>3981.0717055349755</v>
      </c>
      <c r="D193" s="55" t="str">
        <f t="shared" si="35"/>
        <v>25013.8112470457j</v>
      </c>
      <c r="E193" s="55">
        <f t="shared" si="24"/>
        <v>0.99994677079948968</v>
      </c>
      <c r="F193" s="55" t="str">
        <f t="shared" si="25"/>
        <v>0.0114602699752601j</v>
      </c>
      <c r="G193" s="55" t="str">
        <f t="shared" si="26"/>
        <v>1.66653648420466-0.0190999747089897j</v>
      </c>
      <c r="H193" s="55">
        <f t="shared" si="36"/>
        <v>4.4368669315620881</v>
      </c>
      <c r="I193" s="55">
        <f t="shared" si="37"/>
        <v>-0.65663130626460164</v>
      </c>
      <c r="J193" s="55"/>
      <c r="K193" s="55"/>
      <c r="L193" s="55" t="str">
        <f t="shared" si="27"/>
        <v>0.84+0.00168092811580147j</v>
      </c>
      <c r="M193" s="55" t="str">
        <f t="shared" si="28"/>
        <v>1+1.68292922070123j</v>
      </c>
      <c r="N193" s="55" t="str">
        <f t="shared" si="38"/>
        <v>0.219930514836221-0.368446561825941j</v>
      </c>
      <c r="O193" s="55">
        <f t="shared" si="39"/>
        <v>-59.166476778118778</v>
      </c>
      <c r="P193" s="55"/>
      <c r="Q193" s="55"/>
      <c r="R193" s="55"/>
      <c r="S193" s="55"/>
      <c r="T193" s="55"/>
      <c r="U193" s="55" t="str">
        <f t="shared" si="29"/>
        <v>44.999999959091-36.3435583779168j</v>
      </c>
      <c r="V193" s="55">
        <f t="shared" si="30"/>
        <v>35.245070162240999</v>
      </c>
      <c r="W193" s="55">
        <f t="shared" si="31"/>
        <v>-38.925543610845942</v>
      </c>
      <c r="X193" s="55"/>
      <c r="Y193" s="55" t="str">
        <f t="shared" si="32"/>
        <v>85000-0.000180724786259905j</v>
      </c>
      <c r="Z193" s="55" t="str">
        <f t="shared" si="33"/>
        <v>0.19047619047619+3.27845417251528E-10j</v>
      </c>
      <c r="AA193" s="55">
        <f t="shared" si="40"/>
        <v>-14.403186068119158</v>
      </c>
      <c r="AB193" s="55">
        <f t="shared" si="41"/>
        <v>9.8616833391394872E-8</v>
      </c>
      <c r="AC193" s="55"/>
      <c r="AD193" s="55"/>
      <c r="AE193" s="55"/>
      <c r="AF193" s="55" t="str">
        <f t="shared" si="42"/>
        <v>-1.1984511073312-7.78768084073314j</v>
      </c>
      <c r="AG193" s="55">
        <f t="shared" si="43"/>
        <v>17.929814945538364</v>
      </c>
      <c r="AH193" s="55">
        <f t="shared" si="44"/>
        <v>-98.748651596612461</v>
      </c>
      <c r="AI193" s="55">
        <f t="shared" si="34"/>
        <v>81.251348403387539</v>
      </c>
      <c r="AJ193" s="55">
        <f t="shared" si="45"/>
        <v>-17.929814945538364</v>
      </c>
      <c r="AK193" s="55"/>
      <c r="AL193" s="55"/>
      <c r="AM193" s="39"/>
      <c r="AN193" s="55"/>
    </row>
    <row r="194" spans="2:40" s="29" customFormat="1" hidden="1" x14ac:dyDescent="0.3">
      <c r="B194" s="38">
        <v>81</v>
      </c>
      <c r="C194" s="55">
        <f t="shared" si="23"/>
        <v>4168.6938347033556</v>
      </c>
      <c r="D194" s="55" t="str">
        <f t="shared" si="35"/>
        <v>26192.6758523383j</v>
      </c>
      <c r="E194" s="55">
        <f t="shared" si="24"/>
        <v>0.99994163534224223</v>
      </c>
      <c r="F194" s="55" t="str">
        <f t="shared" si="25"/>
        <v>0.0120003758594654j</v>
      </c>
      <c r="G194" s="55" t="str">
        <f t="shared" si="26"/>
        <v>1.66652392427872-0.020000080768005j</v>
      </c>
      <c r="H194" s="55">
        <f t="shared" si="36"/>
        <v>4.4368565048949451</v>
      </c>
      <c r="I194" s="55">
        <f t="shared" si="37"/>
        <v>-0.68757801310248079</v>
      </c>
      <c r="J194" s="55"/>
      <c r="K194" s="55"/>
      <c r="L194" s="55" t="str">
        <f t="shared" si="27"/>
        <v>0.84+0.00176014781727713j</v>
      </c>
      <c r="M194" s="55" t="str">
        <f t="shared" si="28"/>
        <v>1+1.76224323134532j</v>
      </c>
      <c r="N194" s="55" t="str">
        <f t="shared" si="38"/>
        <v>0.205359045384828-0.360132439907673j</v>
      </c>
      <c r="O194" s="55">
        <f t="shared" si="39"/>
        <v>-60.306827428805917</v>
      </c>
      <c r="P194" s="55"/>
      <c r="Q194" s="55"/>
      <c r="R194" s="55"/>
      <c r="S194" s="55"/>
      <c r="T194" s="55"/>
      <c r="U194" s="55" t="str">
        <f t="shared" si="29"/>
        <v>44.9999999590909-34.7078288028812j</v>
      </c>
      <c r="V194" s="55">
        <f t="shared" si="30"/>
        <v>35.091532246259263</v>
      </c>
      <c r="W194" s="55">
        <f t="shared" si="31"/>
        <v>-37.642466283168055</v>
      </c>
      <c r="X194" s="55"/>
      <c r="Y194" s="55" t="str">
        <f t="shared" si="32"/>
        <v>85000-0.000189242083033144j</v>
      </c>
      <c r="Z194" s="55" t="str">
        <f t="shared" si="33"/>
        <v>0.19047619047619+3.43296295751735E-10j</v>
      </c>
      <c r="AA194" s="55">
        <f t="shared" si="40"/>
        <v>-14.403186068119158</v>
      </c>
      <c r="AB194" s="55">
        <f t="shared" si="41"/>
        <v>1.0326450156250914E-7</v>
      </c>
      <c r="AC194" s="55"/>
      <c r="AD194" s="55"/>
      <c r="AE194" s="55"/>
      <c r="AF194" s="55" t="str">
        <f t="shared" si="42"/>
        <v>-1.12316901177218-7.39442181381769j</v>
      </c>
      <c r="AG194" s="55">
        <f t="shared" si="43"/>
        <v>17.47714563220508</v>
      </c>
      <c r="AH194" s="55">
        <f t="shared" si="44"/>
        <v>-98.636871621811977</v>
      </c>
      <c r="AI194" s="55">
        <f t="shared" si="34"/>
        <v>81.363128378188023</v>
      </c>
      <c r="AJ194" s="55">
        <f t="shared" si="45"/>
        <v>-17.47714563220508</v>
      </c>
      <c r="AK194" s="55"/>
      <c r="AL194" s="55"/>
      <c r="AM194" s="39"/>
      <c r="AN194" s="55"/>
    </row>
    <row r="195" spans="2:40" s="29" customFormat="1" hidden="1" x14ac:dyDescent="0.3">
      <c r="B195" s="38">
        <v>82</v>
      </c>
      <c r="C195" s="55">
        <f t="shared" si="23"/>
        <v>4365.1583224016631</v>
      </c>
      <c r="D195" s="55" t="str">
        <f t="shared" si="35"/>
        <v>27427.0986348268j</v>
      </c>
      <c r="E195" s="55">
        <f t="shared" si="24"/>
        <v>0.99993600442534325</v>
      </c>
      <c r="F195" s="55" t="str">
        <f t="shared" si="25"/>
        <v>0.0125659361497871j</v>
      </c>
      <c r="G195" s="55" t="str">
        <f t="shared" si="26"/>
        <v>1.66651015256207-0.0209426004038145j</v>
      </c>
      <c r="H195" s="55">
        <f t="shared" si="36"/>
        <v>4.436845072047257</v>
      </c>
      <c r="I195" s="55">
        <f t="shared" si="37"/>
        <v>-0.71998328614776375</v>
      </c>
      <c r="J195" s="55"/>
      <c r="K195" s="55"/>
      <c r="L195" s="55" t="str">
        <f t="shared" si="27"/>
        <v>0.84+0.00184310102826036j</v>
      </c>
      <c r="M195" s="55" t="str">
        <f t="shared" si="28"/>
        <v>1+1.84529519615115j</v>
      </c>
      <c r="N195" s="55" t="str">
        <f t="shared" si="38"/>
        <v>0.19145951645482-0.351456224943241j</v>
      </c>
      <c r="O195" s="55">
        <f t="shared" si="39"/>
        <v>-61.420190873613741</v>
      </c>
      <c r="P195" s="55"/>
      <c r="Q195" s="55"/>
      <c r="R195" s="55"/>
      <c r="S195" s="55"/>
      <c r="T195" s="55"/>
      <c r="U195" s="55" t="str">
        <f t="shared" si="29"/>
        <v>44.9999999590909-33.1457191860964j</v>
      </c>
      <c r="V195" s="55">
        <f t="shared" si="30"/>
        <v>34.946607943755978</v>
      </c>
      <c r="W195" s="55">
        <f t="shared" si="31"/>
        <v>-36.37430321070169</v>
      </c>
      <c r="X195" s="55"/>
      <c r="Y195" s="55" t="str">
        <f t="shared" si="32"/>
        <v>85000-0.000198160787636624j</v>
      </c>
      <c r="Z195" s="55" t="str">
        <f t="shared" si="33"/>
        <v>0.19047619047619+3.59475351721767E-10j</v>
      </c>
      <c r="AA195" s="55">
        <f t="shared" si="40"/>
        <v>-14.403186068119158</v>
      </c>
      <c r="AB195" s="55">
        <f t="shared" si="41"/>
        <v>1.0813120758635018E-7</v>
      </c>
      <c r="AC195" s="55"/>
      <c r="AD195" s="55"/>
      <c r="AE195" s="55"/>
      <c r="AF195" s="55" t="str">
        <f t="shared" si="42"/>
        <v>-1.05135841961951-7.02266461881674j</v>
      </c>
      <c r="AG195" s="55">
        <f t="shared" si="43"/>
        <v>17.026301701523956</v>
      </c>
      <c r="AH195" s="55">
        <f t="shared" si="44"/>
        <v>-98.514477262331937</v>
      </c>
      <c r="AI195" s="55">
        <f t="shared" si="34"/>
        <v>81.485522737668049</v>
      </c>
      <c r="AJ195" s="55">
        <f t="shared" si="45"/>
        <v>-17.026301701523956</v>
      </c>
      <c r="AK195" s="55"/>
      <c r="AL195" s="55"/>
      <c r="AM195" s="39"/>
      <c r="AN195" s="55"/>
    </row>
    <row r="196" spans="2:40" s="29" customFormat="1" hidden="1" x14ac:dyDescent="0.3">
      <c r="B196" s="38">
        <v>83</v>
      </c>
      <c r="C196" s="55">
        <f t="shared" si="23"/>
        <v>4570.8818961487532</v>
      </c>
      <c r="D196" s="55" t="str">
        <f t="shared" si="35"/>
        <v>28719.697970735j</v>
      </c>
      <c r="E196" s="55">
        <f t="shared" si="24"/>
        <v>0.99992983024773929</v>
      </c>
      <c r="F196" s="55" t="str">
        <f t="shared" si="25"/>
        <v>0.0131581504754268j</v>
      </c>
      <c r="G196" s="55" t="str">
        <f t="shared" si="26"/>
        <v>1.66649505213691-0.021929531452361j</v>
      </c>
      <c r="H196" s="55">
        <f t="shared" si="36"/>
        <v>4.4368325358970697</v>
      </c>
      <c r="I196" s="55">
        <f t="shared" si="37"/>
        <v>-0.75391587926086179</v>
      </c>
      <c r="J196" s="55"/>
      <c r="K196" s="55"/>
      <c r="L196" s="55" t="str">
        <f t="shared" si="27"/>
        <v>0.84+0.00192996370363339j</v>
      </c>
      <c r="M196" s="55" t="str">
        <f t="shared" si="28"/>
        <v>1+1.93226127947105j</v>
      </c>
      <c r="N196" s="55" t="str">
        <f t="shared" si="38"/>
        <v>0.178241337656818-0.342478871451761j</v>
      </c>
      <c r="O196" s="55">
        <f t="shared" si="39"/>
        <v>-62.505512616909691</v>
      </c>
      <c r="P196" s="55"/>
      <c r="Q196" s="55"/>
      <c r="R196" s="55"/>
      <c r="S196" s="55"/>
      <c r="T196" s="55"/>
      <c r="U196" s="55" t="str">
        <f t="shared" si="29"/>
        <v>44.9999999590909-31.6539160836292j</v>
      </c>
      <c r="V196" s="55">
        <f t="shared" si="30"/>
        <v>34.810081740820678</v>
      </c>
      <c r="W196" s="55">
        <f t="shared" si="31"/>
        <v>-35.123333849547102</v>
      </c>
      <c r="X196" s="55"/>
      <c r="Y196" s="55" t="str">
        <f t="shared" si="32"/>
        <v>85000-0.00020749981783856j</v>
      </c>
      <c r="Z196" s="55" t="str">
        <f t="shared" si="33"/>
        <v>0.19047619047619+3.76416903108499E-10j</v>
      </c>
      <c r="AA196" s="55">
        <f t="shared" si="40"/>
        <v>-14.403186068119158</v>
      </c>
      <c r="AB196" s="55">
        <f t="shared" si="41"/>
        <v>1.1322727439888491E-7</v>
      </c>
      <c r="AC196" s="55"/>
      <c r="AD196" s="55"/>
      <c r="AE196" s="55"/>
      <c r="AF196" s="55" t="str">
        <f t="shared" si="42"/>
        <v>-0.983067943835879-6.67121071419565j</v>
      </c>
      <c r="AG196" s="55">
        <f t="shared" si="43"/>
        <v>16.577390418076213</v>
      </c>
      <c r="AH196" s="55">
        <f t="shared" si="44"/>
        <v>-98.382762232490379</v>
      </c>
      <c r="AI196" s="55">
        <f t="shared" si="34"/>
        <v>81.617237767509621</v>
      </c>
      <c r="AJ196" s="55">
        <f t="shared" si="45"/>
        <v>-16.577390418076213</v>
      </c>
      <c r="AK196" s="55"/>
      <c r="AL196" s="55"/>
      <c r="AM196" s="39"/>
      <c r="AN196" s="55"/>
    </row>
    <row r="197" spans="2:40" s="29" customFormat="1" hidden="1" x14ac:dyDescent="0.3">
      <c r="B197" s="38">
        <v>84</v>
      </c>
      <c r="C197" s="55">
        <f t="shared" si="23"/>
        <v>4786.3009232263857</v>
      </c>
      <c r="D197" s="55" t="str">
        <f t="shared" si="35"/>
        <v>30073.2156365561j</v>
      </c>
      <c r="E197" s="55">
        <f t="shared" si="24"/>
        <v>0.99992306039661738</v>
      </c>
      <c r="F197" s="55" t="str">
        <f t="shared" si="25"/>
        <v>0.013778275002369j</v>
      </c>
      <c r="G197" s="55" t="str">
        <f t="shared" si="26"/>
        <v>1.66647849480415-0.0229629657484227j</v>
      </c>
      <c r="H197" s="55">
        <f t="shared" si="36"/>
        <v>4.4368187899428113</v>
      </c>
      <c r="I197" s="55">
        <f t="shared" si="37"/>
        <v>-0.78944778860859899</v>
      </c>
      <c r="J197" s="55"/>
      <c r="K197" s="55"/>
      <c r="L197" s="55" t="str">
        <f t="shared" si="27"/>
        <v>0.84+0.00202092009077657j</v>
      </c>
      <c r="M197" s="55" t="str">
        <f t="shared" si="28"/>
        <v>1+2.02332594802749j</v>
      </c>
      <c r="N197" s="55" t="str">
        <f t="shared" si="38"/>
        <v>0.165707535435172-0.333259436138891j</v>
      </c>
      <c r="O197" s="55">
        <f t="shared" si="39"/>
        <v>-63.561926496045778</v>
      </c>
      <c r="P197" s="55"/>
      <c r="Q197" s="55"/>
      <c r="R197" s="55"/>
      <c r="S197" s="55"/>
      <c r="T197" s="55"/>
      <c r="U197" s="55" t="str">
        <f t="shared" si="29"/>
        <v>44.999999959091-30.2292551810896j</v>
      </c>
      <c r="V197" s="55">
        <f t="shared" si="30"/>
        <v>34.681711934747575</v>
      </c>
      <c r="W197" s="55">
        <f t="shared" si="31"/>
        <v>-33.89167504324643</v>
      </c>
      <c r="X197" s="55"/>
      <c r="Y197" s="55" t="str">
        <f t="shared" si="32"/>
        <v>85000-0.000217278982974118j</v>
      </c>
      <c r="Z197" s="55" t="str">
        <f t="shared" si="33"/>
        <v>0.19047619047619+3.9415688521382E-10j</v>
      </c>
      <c r="AA197" s="55">
        <f t="shared" si="40"/>
        <v>-14.403186068119158</v>
      </c>
      <c r="AB197" s="55">
        <f t="shared" si="41"/>
        <v>1.1856351144106552E-7</v>
      </c>
      <c r="AC197" s="55"/>
      <c r="AD197" s="55"/>
      <c r="AE197" s="55"/>
      <c r="AF197" s="55" t="str">
        <f t="shared" si="42"/>
        <v>-0.918313219328135-6.3389111292124j</v>
      </c>
      <c r="AG197" s="55">
        <f t="shared" si="43"/>
        <v>16.130495792362783</v>
      </c>
      <c r="AH197" s="55">
        <f t="shared" si="44"/>
        <v>-98.243049209337286</v>
      </c>
      <c r="AI197" s="55">
        <f t="shared" si="34"/>
        <v>81.756950790662714</v>
      </c>
      <c r="AJ197" s="55">
        <f t="shared" si="45"/>
        <v>-16.130495792362783</v>
      </c>
      <c r="AK197" s="55"/>
      <c r="AL197" s="55"/>
      <c r="AM197" s="39"/>
      <c r="AN197" s="55"/>
    </row>
    <row r="198" spans="2:40" s="29" customFormat="1" hidden="1" x14ac:dyDescent="0.3">
      <c r="B198" s="38">
        <v>85</v>
      </c>
      <c r="C198" s="55">
        <f t="shared" si="23"/>
        <v>5011.8723362727242</v>
      </c>
      <c r="D198" s="55" t="str">
        <f t="shared" si="35"/>
        <v>31490.5226247286j</v>
      </c>
      <c r="E198" s="55">
        <f t="shared" si="24"/>
        <v>0.99991563740247102</v>
      </c>
      <c r="F198" s="55" t="str">
        <f t="shared" si="25"/>
        <v>0.0144276250978766j</v>
      </c>
      <c r="G198" s="55" t="str">
        <f t="shared" si="26"/>
        <v>1.6664603399947-0.0240450935324717j</v>
      </c>
      <c r="H198" s="55">
        <f t="shared" si="36"/>
        <v>4.4368037173961667</v>
      </c>
      <c r="I198" s="55">
        <f t="shared" si="37"/>
        <v>-0.82665440577097615</v>
      </c>
      <c r="J198" s="55"/>
      <c r="K198" s="55"/>
      <c r="L198" s="55" t="str">
        <f t="shared" si="27"/>
        <v>0.84+0.00211616312038176j</v>
      </c>
      <c r="M198" s="55" t="str">
        <f t="shared" si="28"/>
        <v>1+2.11868236219174j</v>
      </c>
      <c r="N198" s="55" t="str">
        <f t="shared" si="38"/>
        <v>0.153855337606552-0.323854426995675j</v>
      </c>
      <c r="O198" s="55">
        <f t="shared" si="39"/>
        <v>-64.588747629161048</v>
      </c>
      <c r="P198" s="55"/>
      <c r="Q198" s="55"/>
      <c r="R198" s="55"/>
      <c r="S198" s="55"/>
      <c r="T198" s="55"/>
      <c r="U198" s="55" t="str">
        <f t="shared" si="29"/>
        <v>44.9999999590909-28.8687145816962j</v>
      </c>
      <c r="V198" s="55">
        <f t="shared" si="30"/>
        <v>34.561234100668642</v>
      </c>
      <c r="W198" s="55">
        <f t="shared" si="31"/>
        <v>-32.681267409413408</v>
      </c>
      <c r="X198" s="55"/>
      <c r="Y198" s="55" t="str">
        <f t="shared" si="32"/>
        <v>85000-0.000227519025963664j</v>
      </c>
      <c r="Z198" s="55" t="str">
        <f t="shared" si="33"/>
        <v>0.19047619047619+4.12732926918211E-10j</v>
      </c>
      <c r="AA198" s="55">
        <f t="shared" si="40"/>
        <v>-14.403186068119158</v>
      </c>
      <c r="AB198" s="55">
        <f t="shared" si="41"/>
        <v>1.2415123758709873E-7</v>
      </c>
      <c r="AC198" s="55"/>
      <c r="AD198" s="55"/>
      <c r="AE198" s="55"/>
      <c r="AF198" s="55" t="str">
        <f t="shared" si="42"/>
        <v>-0.857079922898555-6.0246680367898j</v>
      </c>
      <c r="AG198" s="55">
        <f t="shared" si="43"/>
        <v>15.685679140296715</v>
      </c>
      <c r="AH198" s="55">
        <f t="shared" si="44"/>
        <v>-98.096669320194195</v>
      </c>
      <c r="AI198" s="55">
        <f t="shared" si="34"/>
        <v>81.903330679805805</v>
      </c>
      <c r="AJ198" s="55">
        <f t="shared" si="45"/>
        <v>-15.685679140296715</v>
      </c>
      <c r="AK198" s="55"/>
      <c r="AL198" s="55"/>
      <c r="AM198" s="39"/>
      <c r="AN198" s="55"/>
    </row>
    <row r="199" spans="2:40" s="29" customFormat="1" hidden="1" x14ac:dyDescent="0.3">
      <c r="B199" s="38">
        <v>86</v>
      </c>
      <c r="C199" s="55">
        <f t="shared" si="23"/>
        <v>5248.0746024977288</v>
      </c>
      <c r="D199" s="55" t="str">
        <f t="shared" si="35"/>
        <v>32974.6252333961j</v>
      </c>
      <c r="E199" s="55">
        <f t="shared" si="24"/>
        <v>0.99990749825123948</v>
      </c>
      <c r="F199" s="55" t="str">
        <f t="shared" si="25"/>
        <v>0.0151075781205623j</v>
      </c>
      <c r="G199" s="55" t="str">
        <f t="shared" si="26"/>
        <v>1.66644043357575-0.0251782080617857j</v>
      </c>
      <c r="H199" s="55">
        <f t="shared" si="36"/>
        <v>4.4367871901874478</v>
      </c>
      <c r="I199" s="55">
        <f t="shared" si="37"/>
        <v>-0.86561467810827908</v>
      </c>
      <c r="J199" s="55"/>
      <c r="K199" s="55"/>
      <c r="L199" s="55" t="str">
        <f t="shared" si="27"/>
        <v>0.84+0.00221589481568422j</v>
      </c>
      <c r="M199" s="55" t="str">
        <f t="shared" si="28"/>
        <v>1+2.21853278570289j</v>
      </c>
      <c r="N199" s="55" t="str">
        <f t="shared" si="38"/>
        <v>0.142676807644969-0.314317280704103j</v>
      </c>
      <c r="O199" s="55">
        <f t="shared" si="39"/>
        <v>-65.585463516649895</v>
      </c>
      <c r="P199" s="55"/>
      <c r="Q199" s="55"/>
      <c r="R199" s="55"/>
      <c r="S199" s="55"/>
      <c r="T199" s="55"/>
      <c r="U199" s="55" t="str">
        <f t="shared" si="29"/>
        <v>44.9999999590909-27.5694083964265j</v>
      </c>
      <c r="V199" s="55">
        <f t="shared" si="30"/>
        <v>34.448364700689694</v>
      </c>
      <c r="W199" s="55">
        <f t="shared" si="31"/>
        <v>-31.49386534574213</v>
      </c>
      <c r="X199" s="55"/>
      <c r="Y199" s="55" t="str">
        <f t="shared" si="32"/>
        <v>85000-0.000238241667311287j</v>
      </c>
      <c r="Z199" s="55" t="str">
        <f t="shared" si="33"/>
        <v>0.19047619047619+4.32184430496666E-10j</v>
      </c>
      <c r="AA199" s="55">
        <f t="shared" si="40"/>
        <v>-14.403186068119158</v>
      </c>
      <c r="AB199" s="55">
        <f t="shared" si="41"/>
        <v>1.3000230515330147E-7</v>
      </c>
      <c r="AC199" s="55"/>
      <c r="AD199" s="55"/>
      <c r="AE199" s="55"/>
      <c r="AF199" s="55" t="str">
        <f t="shared" si="42"/>
        <v>-0.799327050204732-5.72743574405715j</v>
      </c>
      <c r="AG199" s="55">
        <f t="shared" si="43"/>
        <v>15.242980076699411</v>
      </c>
      <c r="AH199" s="55">
        <f t="shared" si="44"/>
        <v>-97.944943410497984</v>
      </c>
      <c r="AI199" s="55">
        <f t="shared" si="34"/>
        <v>82.055056589502016</v>
      </c>
      <c r="AJ199" s="55">
        <f t="shared" si="45"/>
        <v>-15.242980076699411</v>
      </c>
      <c r="AK199" s="55"/>
      <c r="AL199" s="55"/>
      <c r="AM199" s="39"/>
      <c r="AN199" s="55"/>
    </row>
    <row r="200" spans="2:40" s="29" customFormat="1" hidden="1" x14ac:dyDescent="0.3">
      <c r="B200" s="38">
        <v>87</v>
      </c>
      <c r="C200" s="55">
        <f t="shared" si="23"/>
        <v>5495.4087385762468</v>
      </c>
      <c r="D200" s="55" t="str">
        <f t="shared" si="35"/>
        <v>34528.6714431686j</v>
      </c>
      <c r="E200" s="55">
        <f t="shared" si="24"/>
        <v>0.99989857384937897</v>
      </c>
      <c r="F200" s="55" t="str">
        <f t="shared" si="25"/>
        <v>0.0158195763419499j</v>
      </c>
      <c r="G200" s="55" t="str">
        <f t="shared" si="26"/>
        <v>1.66641860654179-0.0263647104349253j</v>
      </c>
      <c r="H200" s="55">
        <f t="shared" si="36"/>
        <v>4.4367690678743941</v>
      </c>
      <c r="I200" s="55">
        <f t="shared" si="37"/>
        <v>-0.9064112767372301</v>
      </c>
      <c r="J200" s="55"/>
      <c r="K200" s="55"/>
      <c r="L200" s="55" t="str">
        <f t="shared" si="27"/>
        <v>0.84+0.00232032672098093j</v>
      </c>
      <c r="M200" s="55" t="str">
        <f t="shared" si="28"/>
        <v>1+2.32308901469638j</v>
      </c>
      <c r="N200" s="55" t="str">
        <f t="shared" si="38"/>
        <v>0.132159504034753-0.304697965289875j</v>
      </c>
      <c r="O200" s="55">
        <f t="shared" si="39"/>
        <v>-66.551723696146666</v>
      </c>
      <c r="P200" s="55"/>
      <c r="Q200" s="55"/>
      <c r="R200" s="55"/>
      <c r="S200" s="55"/>
      <c r="T200" s="55"/>
      <c r="U200" s="55" t="str">
        <f t="shared" si="29"/>
        <v>44.9999999590908-26.3285806226606j</v>
      </c>
      <c r="V200" s="55">
        <f t="shared" si="30"/>
        <v>34.342804740909408</v>
      </c>
      <c r="W200" s="55">
        <f t="shared" si="31"/>
        <v>-30.331030615797658</v>
      </c>
      <c r="X200" s="55"/>
      <c r="Y200" s="55" t="str">
        <f t="shared" si="32"/>
        <v>85000-0.000249469651176893j</v>
      </c>
      <c r="Z200" s="55" t="str">
        <f t="shared" si="33"/>
        <v>0.19047619047619+4.52552655196178E-10j</v>
      </c>
      <c r="AA200" s="55">
        <f t="shared" si="40"/>
        <v>-14.403186068119158</v>
      </c>
      <c r="AB200" s="55">
        <f t="shared" si="41"/>
        <v>1.3612912503844634E-7</v>
      </c>
      <c r="AC200" s="55"/>
      <c r="AD200" s="55"/>
      <c r="AE200" s="55"/>
      <c r="AF200" s="55" t="str">
        <f t="shared" si="42"/>
        <v>-0.744990322230263-5.44622111274077j</v>
      </c>
      <c r="AG200" s="55">
        <f t="shared" si="43"/>
        <v>14.802417865898725</v>
      </c>
      <c r="AH200" s="55">
        <f t="shared" si="44"/>
        <v>-97.78916545255241</v>
      </c>
      <c r="AI200" s="55">
        <f t="shared" si="34"/>
        <v>82.21083454744759</v>
      </c>
      <c r="AJ200" s="55">
        <f t="shared" si="45"/>
        <v>-14.802417865898725</v>
      </c>
      <c r="AK200" s="55"/>
      <c r="AL200" s="55"/>
      <c r="AM200" s="39"/>
      <c r="AN200" s="55"/>
    </row>
    <row r="201" spans="2:40" s="29" customFormat="1" hidden="1" x14ac:dyDescent="0.3">
      <c r="B201" s="38">
        <v>88</v>
      </c>
      <c r="C201" s="55">
        <f t="shared" si="23"/>
        <v>5754.3993733715697</v>
      </c>
      <c r="D201" s="55" t="str">
        <f t="shared" si="35"/>
        <v>36155.9575944117j</v>
      </c>
      <c r="E201" s="55">
        <f t="shared" si="24"/>
        <v>0.99988878843732532</v>
      </c>
      <c r="F201" s="55" t="str">
        <f t="shared" si="25"/>
        <v>0.0165651300057264j</v>
      </c>
      <c r="G201" s="55" t="str">
        <f t="shared" si="26"/>
        <v>1.66639467357927-0.0276071146390506j</v>
      </c>
      <c r="H201" s="55">
        <f t="shared" si="36"/>
        <v>4.4367491964451471</v>
      </c>
      <c r="I201" s="55">
        <f t="shared" si="37"/>
        <v>-0.94913077248249655</v>
      </c>
      <c r="J201" s="55"/>
      <c r="K201" s="55"/>
      <c r="L201" s="55" t="str">
        <f t="shared" si="27"/>
        <v>0.84+0.00242968035034447j</v>
      </c>
      <c r="M201" s="55" t="str">
        <f t="shared" si="28"/>
        <v>1+2.43257282695202j</v>
      </c>
      <c r="N201" s="55" t="str">
        <f t="shared" si="38"/>
        <v>0.122287143036221-0.295042700885162j</v>
      </c>
      <c r="O201" s="55">
        <f t="shared" si="39"/>
        <v>-67.487328334557503</v>
      </c>
      <c r="P201" s="55"/>
      <c r="Q201" s="55"/>
      <c r="R201" s="55"/>
      <c r="S201" s="55"/>
      <c r="T201" s="55"/>
      <c r="U201" s="55" t="str">
        <f t="shared" si="29"/>
        <v>44.9999999590909-25.1435992983294j</v>
      </c>
      <c r="V201" s="55">
        <f t="shared" si="30"/>
        <v>34.244243388908345</v>
      </c>
      <c r="W201" s="55">
        <f t="shared" si="31"/>
        <v>-29.194129363919632</v>
      </c>
      <c r="X201" s="55"/>
      <c r="Y201" s="55" t="str">
        <f t="shared" si="32"/>
        <v>85000-0.000261226793619624j</v>
      </c>
      <c r="Z201" s="55" t="str">
        <f t="shared" si="33"/>
        <v>0.19047619047619+4.73880804752152E-10j</v>
      </c>
      <c r="AA201" s="55">
        <f t="shared" si="40"/>
        <v>-14.403186068119158</v>
      </c>
      <c r="AB201" s="55">
        <f t="shared" si="41"/>
        <v>1.4254469304894726E-7</v>
      </c>
      <c r="AC201" s="55"/>
      <c r="AD201" s="55"/>
      <c r="AE201" s="55"/>
      <c r="AF201" s="55" t="str">
        <f t="shared" si="42"/>
        <v>-0.693985609385372-5.18008344281483j</v>
      </c>
      <c r="AG201" s="55">
        <f t="shared" si="43"/>
        <v>14.363993048666497</v>
      </c>
      <c r="AH201" s="55">
        <f t="shared" si="44"/>
        <v>-97.63058832841493</v>
      </c>
      <c r="AI201" s="55">
        <f t="shared" si="34"/>
        <v>82.36941167158507</v>
      </c>
      <c r="AJ201" s="55">
        <f t="shared" si="45"/>
        <v>-14.363993048666497</v>
      </c>
      <c r="AK201" s="55"/>
      <c r="AL201" s="55"/>
      <c r="AM201" s="39"/>
      <c r="AN201" s="55"/>
    </row>
    <row r="202" spans="2:40" s="29" customFormat="1" hidden="1" x14ac:dyDescent="0.3">
      <c r="B202" s="38">
        <v>89</v>
      </c>
      <c r="C202" s="55">
        <f t="shared" si="23"/>
        <v>6025.5958607435823</v>
      </c>
      <c r="D202" s="55" t="str">
        <f t="shared" si="35"/>
        <v>37859.9353792262j</v>
      </c>
      <c r="E202" s="55">
        <f t="shared" si="24"/>
        <v>0.99987805894636816</v>
      </c>
      <c r="F202" s="55" t="str">
        <f t="shared" si="25"/>
        <v>0.0173458205311706j</v>
      </c>
      <c r="G202" s="55" t="str">
        <f t="shared" si="26"/>
        <v>1.66636843149265-0.0289080528299003j</v>
      </c>
      <c r="H202" s="55">
        <f t="shared" si="36"/>
        <v>4.4367274070048479</v>
      </c>
      <c r="I202" s="55">
        <f t="shared" si="37"/>
        <v>-0.9938638201879535</v>
      </c>
      <c r="J202" s="55"/>
      <c r="K202" s="55"/>
      <c r="L202" s="55" t="str">
        <f t="shared" si="27"/>
        <v>0.84+0.002544187657484j</v>
      </c>
      <c r="M202" s="55" t="str">
        <f t="shared" si="28"/>
        <v>1+2.54721645231434j</v>
      </c>
      <c r="N202" s="55" t="str">
        <f t="shared" si="38"/>
        <v>0.113040246675685-0.285393788448491j</v>
      </c>
      <c r="O202" s="55">
        <f t="shared" si="39"/>
        <v>-68.392216113207596</v>
      </c>
      <c r="P202" s="55"/>
      <c r="Q202" s="55"/>
      <c r="R202" s="55"/>
      <c r="S202" s="55"/>
      <c r="T202" s="55"/>
      <c r="U202" s="55" t="str">
        <f t="shared" si="29"/>
        <v>44.9999999590909-24.0119509191712j</v>
      </c>
      <c r="V202" s="55">
        <f t="shared" si="30"/>
        <v>34.152361474373294</v>
      </c>
      <c r="W202" s="55">
        <f t="shared" si="31"/>
        <v>-28.084332315961397</v>
      </c>
      <c r="X202" s="55"/>
      <c r="Y202" s="55" t="str">
        <f t="shared" si="32"/>
        <v>85000-0.00027353803311491j</v>
      </c>
      <c r="Z202" s="55" t="str">
        <f t="shared" si="33"/>
        <v>0.19047619047619+4.96214119029315E-10j</v>
      </c>
      <c r="AA202" s="55">
        <f t="shared" si="40"/>
        <v>-14.403186068119158</v>
      </c>
      <c r="AB202" s="55">
        <f t="shared" si="41"/>
        <v>1.4926261746470596E-7</v>
      </c>
      <c r="AC202" s="55"/>
      <c r="AD202" s="55"/>
      <c r="AE202" s="55"/>
      <c r="AF202" s="55" t="str">
        <f t="shared" si="42"/>
        <v>-0.646212279269863-4.92813386855962j</v>
      </c>
      <c r="AG202" s="55">
        <f t="shared" si="43"/>
        <v>13.927689265301094</v>
      </c>
      <c r="AH202" s="55">
        <f t="shared" si="44"/>
        <v>-97.470412100094322</v>
      </c>
      <c r="AI202" s="55">
        <f t="shared" si="34"/>
        <v>82.529587899905678</v>
      </c>
      <c r="AJ202" s="55">
        <f t="shared" si="45"/>
        <v>-13.927689265301094</v>
      </c>
      <c r="AK202" s="55"/>
      <c r="AL202" s="55"/>
      <c r="AM202" s="39"/>
      <c r="AN202" s="55"/>
    </row>
    <row r="203" spans="2:40" s="29" customFormat="1" hidden="1" x14ac:dyDescent="0.3">
      <c r="B203" s="38">
        <v>90</v>
      </c>
      <c r="C203" s="55">
        <f t="shared" si="23"/>
        <v>6309.5734448019366</v>
      </c>
      <c r="D203" s="55" t="str">
        <f t="shared" si="35"/>
        <v>39644.21916295j</v>
      </c>
      <c r="E203" s="55">
        <f t="shared" si="24"/>
        <v>0.99986629429347795</v>
      </c>
      <c r="F203" s="55" t="str">
        <f t="shared" si="25"/>
        <v>0.0181633038675562j</v>
      </c>
      <c r="G203" s="55" t="str">
        <f t="shared" si="26"/>
        <v>1.66633965747856-0.0302702808546308j</v>
      </c>
      <c r="H203" s="55">
        <f t="shared" si="36"/>
        <v>4.4367035143350861</v>
      </c>
      <c r="I203" s="55">
        <f t="shared" si="37"/>
        <v>-1.0407053517918137</v>
      </c>
      <c r="J203" s="55"/>
      <c r="K203" s="55"/>
      <c r="L203" s="55" t="str">
        <f t="shared" si="27"/>
        <v>0.84+0.00266409152775024j</v>
      </c>
      <c r="M203" s="55" t="str">
        <f t="shared" si="28"/>
        <v>1+2.66726306528328j</v>
      </c>
      <c r="N203" s="55" t="str">
        <f t="shared" si="38"/>
        <v>0.104396761399693-0.275789534288843j</v>
      </c>
      <c r="O203" s="55">
        <f t="shared" si="39"/>
        <v>-69.266451726840089</v>
      </c>
      <c r="P203" s="55"/>
      <c r="Q203" s="55"/>
      <c r="R203" s="55"/>
      <c r="S203" s="55"/>
      <c r="T203" s="55"/>
      <c r="U203" s="55" t="str">
        <f t="shared" si="29"/>
        <v>44.999999959091-22.9312351072511j</v>
      </c>
      <c r="V203" s="55">
        <f t="shared" si="30"/>
        <v>34.066834807576058</v>
      </c>
      <c r="W203" s="55">
        <f t="shared" si="31"/>
        <v>-27.002617850936861</v>
      </c>
      <c r="X203" s="55"/>
      <c r="Y203" s="55" t="str">
        <f t="shared" si="32"/>
        <v>85000-0.000286429483452314j</v>
      </c>
      <c r="Z203" s="55" t="str">
        <f t="shared" si="33"/>
        <v>0.19047619047619+5.19599969981522E-10j</v>
      </c>
      <c r="AA203" s="55">
        <f t="shared" si="40"/>
        <v>-14.403186068119158</v>
      </c>
      <c r="AB203" s="55">
        <f t="shared" si="41"/>
        <v>1.5629714790409416E-7</v>
      </c>
      <c r="AC203" s="55"/>
      <c r="AD203" s="55"/>
      <c r="AE203" s="55"/>
      <c r="AF203" s="55" t="str">
        <f t="shared" si="42"/>
        <v>-0.601556392874649-4.68953432665557j</v>
      </c>
      <c r="AG203" s="55">
        <f t="shared" si="43"/>
        <v>13.493475198904367</v>
      </c>
      <c r="AH203" s="55">
        <f t="shared" si="44"/>
        <v>-97.309774773271613</v>
      </c>
      <c r="AI203" s="55">
        <f t="shared" si="34"/>
        <v>82.690225226728387</v>
      </c>
      <c r="AJ203" s="55">
        <f t="shared" si="45"/>
        <v>-13.493475198904367</v>
      </c>
      <c r="AK203" s="55"/>
      <c r="AL203" s="55"/>
      <c r="AM203" s="39"/>
      <c r="AN203" s="55"/>
    </row>
    <row r="204" spans="2:40" s="29" customFormat="1" hidden="1" x14ac:dyDescent="0.3">
      <c r="B204" s="38">
        <v>91</v>
      </c>
      <c r="C204" s="55">
        <f t="shared" si="23"/>
        <v>6606.9344800759627</v>
      </c>
      <c r="D204" s="55" t="str">
        <f t="shared" si="35"/>
        <v>41512.5936507115j</v>
      </c>
      <c r="E204" s="55">
        <f t="shared" si="24"/>
        <v>0.99985339460809863</v>
      </c>
      <c r="F204" s="55" t="str">
        <f t="shared" si="25"/>
        <v>0.0190193140066414j</v>
      </c>
      <c r="G204" s="55" t="str">
        <f t="shared" si="26"/>
        <v>1.66630810723326-0.0316966840280655j</v>
      </c>
      <c r="H204" s="55">
        <f t="shared" si="36"/>
        <v>4.4366773153130437</v>
      </c>
      <c r="I204" s="55">
        <f t="shared" si="37"/>
        <v>-1.089754778589948</v>
      </c>
      <c r="J204" s="55"/>
      <c r="K204" s="55"/>
      <c r="L204" s="55" t="str">
        <f t="shared" si="27"/>
        <v>0.84+0.00278964629332781j</v>
      </c>
      <c r="M204" s="55" t="str">
        <f t="shared" si="28"/>
        <v>1+2.79296730081987j</v>
      </c>
      <c r="N204" s="55" t="str">
        <f t="shared" si="38"/>
        <v>0.0963326363928329-0.266264257153625j</v>
      </c>
      <c r="O204" s="55">
        <f t="shared" si="39"/>
        <v>-70.110213277042007</v>
      </c>
      <c r="P204" s="55"/>
      <c r="Q204" s="55"/>
      <c r="R204" s="55"/>
      <c r="S204" s="55"/>
      <c r="T204" s="55"/>
      <c r="U204" s="55" t="str">
        <f t="shared" si="29"/>
        <v>44.9999999590909-21.8991595194375j</v>
      </c>
      <c r="V204" s="55">
        <f t="shared" si="30"/>
        <v>33.98733726355961</v>
      </c>
      <c r="W204" s="55">
        <f t="shared" si="31"/>
        <v>-25.949777578823372</v>
      </c>
      <c r="X204" s="55"/>
      <c r="Y204" s="55" t="str">
        <f t="shared" si="32"/>
        <v>85000-0.000299928489126391j</v>
      </c>
      <c r="Z204" s="55" t="str">
        <f t="shared" si="33"/>
        <v>0.19047619047619+5.44087962134043E-10j</v>
      </c>
      <c r="AA204" s="55">
        <f t="shared" si="40"/>
        <v>-14.403186068119158</v>
      </c>
      <c r="AB204" s="55">
        <f t="shared" si="41"/>
        <v>1.6366320554931109E-7</v>
      </c>
      <c r="AC204" s="55"/>
      <c r="AD204" s="55"/>
      <c r="AE204" s="55"/>
      <c r="AF204" s="55" t="str">
        <f t="shared" si="42"/>
        <v>-0.559893692387822-4.4634961617021j</v>
      </c>
      <c r="AG204" s="55">
        <f t="shared" si="43"/>
        <v>13.061306569949815</v>
      </c>
      <c r="AH204" s="55">
        <f t="shared" si="44"/>
        <v>-97.149745470792112</v>
      </c>
      <c r="AI204" s="55">
        <f t="shared" si="34"/>
        <v>82.850254529207888</v>
      </c>
      <c r="AJ204" s="55">
        <f t="shared" si="45"/>
        <v>-13.061306569949815</v>
      </c>
      <c r="AK204" s="55"/>
      <c r="AL204" s="55"/>
      <c r="AM204" s="39"/>
      <c r="AN204" s="55"/>
    </row>
    <row r="205" spans="2:40" s="29" customFormat="1" hidden="1" x14ac:dyDescent="0.3">
      <c r="B205" s="38">
        <v>92</v>
      </c>
      <c r="C205" s="55">
        <f t="shared" si="23"/>
        <v>6918.309709189366</v>
      </c>
      <c r="D205" s="55" t="str">
        <f t="shared" si="35"/>
        <v>43469.0219152965j</v>
      </c>
      <c r="E205" s="55">
        <f t="shared" si="24"/>
        <v>0.99983925038434318</v>
      </c>
      <c r="F205" s="55" t="str">
        <f t="shared" si="25"/>
        <v>0.0199156666606985j</v>
      </c>
      <c r="G205" s="55" t="str">
        <f t="shared" si="26"/>
        <v>1.66627351287739-0.0331902831732808j</v>
      </c>
      <c r="H205" s="55">
        <f t="shared" si="36"/>
        <v>4.4366485871771459</v>
      </c>
      <c r="I205" s="55">
        <f t="shared" si="37"/>
        <v>-1.1411162031336746</v>
      </c>
      <c r="J205" s="55"/>
      <c r="K205" s="55"/>
      <c r="L205" s="55" t="str">
        <f t="shared" si="27"/>
        <v>0.84+0.00292111827270793j</v>
      </c>
      <c r="M205" s="55" t="str">
        <f t="shared" si="28"/>
        <v>1+2.92459579446115j</v>
      </c>
      <c r="N205" s="55" t="str">
        <f t="shared" si="38"/>
        <v>0.0888223538758429-0.256848364326722j</v>
      </c>
      <c r="O205" s="55">
        <f t="shared" si="39"/>
        <v>-70.923779798364507</v>
      </c>
      <c r="P205" s="55"/>
      <c r="Q205" s="55"/>
      <c r="R205" s="55"/>
      <c r="S205" s="55"/>
      <c r="T205" s="55"/>
      <c r="U205" s="55" t="str">
        <f t="shared" si="29"/>
        <v>44.9999999590909-20.9135349850362j</v>
      </c>
      <c r="V205" s="55">
        <f t="shared" si="30"/>
        <v>33.913543593278419</v>
      </c>
      <c r="W205" s="55">
        <f t="shared" si="31"/>
        <v>-24.926424031044814</v>
      </c>
      <c r="X205" s="55"/>
      <c r="Y205" s="55" t="str">
        <f t="shared" si="32"/>
        <v>85000-0.000314063683338017j</v>
      </c>
      <c r="Z205" s="55" t="str">
        <f t="shared" si="33"/>
        <v>0.19047619047619+5.69730037801391E-10j</v>
      </c>
      <c r="AA205" s="55">
        <f t="shared" si="40"/>
        <v>-14.403186068119158</v>
      </c>
      <c r="AB205" s="55">
        <f t="shared" si="41"/>
        <v>1.7137641479620534E-7</v>
      </c>
      <c r="AC205" s="55"/>
      <c r="AD205" s="55"/>
      <c r="AE205" s="55"/>
      <c r="AF205" s="55" t="str">
        <f t="shared" si="42"/>
        <v>-0.521092340910994-4.24927843630563j</v>
      </c>
      <c r="AG205" s="55">
        <f t="shared" si="43"/>
        <v>12.631128122189711</v>
      </c>
      <c r="AH205" s="55">
        <f t="shared" si="44"/>
        <v>-96.991319861166573</v>
      </c>
      <c r="AI205" s="55">
        <f t="shared" si="34"/>
        <v>83.008680138833427</v>
      </c>
      <c r="AJ205" s="55">
        <f t="shared" si="45"/>
        <v>-12.631128122189711</v>
      </c>
      <c r="AK205" s="55"/>
      <c r="AL205" s="55"/>
      <c r="AM205" s="39"/>
      <c r="AN205" s="55"/>
    </row>
    <row r="206" spans="2:40" s="29" customFormat="1" hidden="1" x14ac:dyDescent="0.3">
      <c r="B206" s="38">
        <v>93</v>
      </c>
      <c r="C206" s="55">
        <f t="shared" si="23"/>
        <v>7244.3596007499063</v>
      </c>
      <c r="D206" s="55" t="str">
        <f t="shared" si="35"/>
        <v>45517.6538033572j</v>
      </c>
      <c r="E206" s="55">
        <f t="shared" si="24"/>
        <v>0.99982374155139386</v>
      </c>
      <c r="F206" s="55" t="str">
        <f t="shared" si="25"/>
        <v>0.020854263113883j</v>
      </c>
      <c r="G206" s="55" t="str">
        <f t="shared" si="26"/>
        <v>1.66623558068029-0.0347542409378106j</v>
      </c>
      <c r="H206" s="55">
        <f t="shared" si="36"/>
        <v>4.4366170856238458</v>
      </c>
      <c r="I206" s="55">
        <f t="shared" si="37"/>
        <v>-1.1948986412311069</v>
      </c>
      <c r="J206" s="55"/>
      <c r="K206" s="55"/>
      <c r="L206" s="55" t="str">
        <f t="shared" si="27"/>
        <v>0.84+0.00305878633558561j</v>
      </c>
      <c r="M206" s="55" t="str">
        <f t="shared" si="28"/>
        <v>1+3.06242774788987j</v>
      </c>
      <c r="N206" s="55" t="str">
        <f t="shared" si="38"/>
        <v>0.0818394066594828-0.247568483489257j</v>
      </c>
      <c r="O206" s="55">
        <f t="shared" si="39"/>
        <v>-71.707519113104226</v>
      </c>
      <c r="P206" s="55"/>
      <c r="Q206" s="55"/>
      <c r="R206" s="55"/>
      <c r="S206" s="55"/>
      <c r="T206" s="55"/>
      <c r="U206" s="55" t="str">
        <f t="shared" si="29"/>
        <v>44.9999999590909-19.9722708622646j</v>
      </c>
      <c r="V206" s="55">
        <f t="shared" si="30"/>
        <v>33.845131935888062</v>
      </c>
      <c r="W206" s="55">
        <f t="shared" si="31"/>
        <v>-23.933000060687011</v>
      </c>
      <c r="X206" s="55"/>
      <c r="Y206" s="55" t="str">
        <f t="shared" si="32"/>
        <v>85000-0.000328865048729256j</v>
      </c>
      <c r="Z206" s="55" t="str">
        <f t="shared" si="33"/>
        <v>0.19047619047619+5.96580587263956E-10j</v>
      </c>
      <c r="AA206" s="55">
        <f t="shared" si="40"/>
        <v>-14.403186068119158</v>
      </c>
      <c r="AB206" s="55">
        <f t="shared" si="41"/>
        <v>1.7945313639571958E-7</v>
      </c>
      <c r="AC206" s="55"/>
      <c r="AD206" s="55"/>
      <c r="AE206" s="55"/>
      <c r="AF206" s="55" t="str">
        <f t="shared" si="42"/>
        <v>-0.485015389676026-4.04618601142673j</v>
      </c>
      <c r="AG206" s="55">
        <f t="shared" si="43"/>
        <v>12.202875549953907</v>
      </c>
      <c r="AH206" s="55">
        <f t="shared" si="44"/>
        <v>-96.8354176355692</v>
      </c>
      <c r="AI206" s="55">
        <f t="shared" si="34"/>
        <v>83.1645823644308</v>
      </c>
      <c r="AJ206" s="55">
        <f t="shared" si="45"/>
        <v>-12.202875549953907</v>
      </c>
      <c r="AK206" s="55"/>
      <c r="AL206" s="55"/>
      <c r="AM206" s="39"/>
      <c r="AN206" s="55"/>
    </row>
    <row r="207" spans="2:40" s="29" customFormat="1" hidden="1" x14ac:dyDescent="0.3">
      <c r="B207" s="38">
        <v>94</v>
      </c>
      <c r="C207" s="55">
        <f t="shared" si="23"/>
        <v>7585.775750291843</v>
      </c>
      <c r="D207" s="55" t="str">
        <f t="shared" si="35"/>
        <v>47662.8347377929j</v>
      </c>
      <c r="E207" s="55">
        <f t="shared" si="24"/>
        <v>0.99980673645421736</v>
      </c>
      <c r="F207" s="55" t="str">
        <f t="shared" si="25"/>
        <v>0.0218370942551117j</v>
      </c>
      <c r="G207" s="55" t="str">
        <f t="shared" si="26"/>
        <v>1.66619398856455-0.0363918683971087j</v>
      </c>
      <c r="H207" s="55">
        <f t="shared" si="36"/>
        <v>4.4365825427191252</v>
      </c>
      <c r="I207" s="55">
        <f t="shared" si="37"/>
        <v>-1.2512162545454411</v>
      </c>
      <c r="J207" s="55"/>
      <c r="K207" s="55"/>
      <c r="L207" s="55" t="str">
        <f t="shared" si="27"/>
        <v>0.84+0.00320294249437968j</v>
      </c>
      <c r="M207" s="55" t="str">
        <f t="shared" si="28"/>
        <v>1+3.20675552115871j</v>
      </c>
      <c r="N207" s="55" t="str">
        <f t="shared" si="38"/>
        <v>0.0753567207624699-0.238447637867086j</v>
      </c>
      <c r="O207" s="55">
        <f t="shared" si="39"/>
        <v>-72.461876170167258</v>
      </c>
      <c r="P207" s="55"/>
      <c r="Q207" s="55"/>
      <c r="R207" s="55"/>
      <c r="S207" s="55"/>
      <c r="T207" s="55"/>
      <c r="U207" s="55" t="str">
        <f t="shared" si="29"/>
        <v>44.999999959091-19.073370603721j</v>
      </c>
      <c r="V207" s="55">
        <f t="shared" si="30"/>
        <v>33.781786018336227</v>
      </c>
      <c r="W207" s="55">
        <f t="shared" si="31"/>
        <v>-22.969789556570117</v>
      </c>
      <c r="X207" s="55"/>
      <c r="Y207" s="55" t="str">
        <f t="shared" si="32"/>
        <v>85000-0.000344363980980554j</v>
      </c>
      <c r="Z207" s="55" t="str">
        <f t="shared" si="33"/>
        <v>0.19047619047619+6.24696564137059E-10j</v>
      </c>
      <c r="AA207" s="55">
        <f t="shared" si="40"/>
        <v>-14.403186068119158</v>
      </c>
      <c r="AB207" s="55">
        <f t="shared" si="41"/>
        <v>1.8791050215722984E-7</v>
      </c>
      <c r="AC207" s="55"/>
      <c r="AD207" s="55"/>
      <c r="AE207" s="55"/>
      <c r="AF207" s="55" t="str">
        <f t="shared" si="42"/>
        <v>-0.451522961439518-3.85356745881585j</v>
      </c>
      <c r="AG207" s="55">
        <f t="shared" si="43"/>
        <v>11.77647732721805</v>
      </c>
      <c r="AH207" s="55">
        <f t="shared" si="44"/>
        <v>-96.682881793372303</v>
      </c>
      <c r="AI207" s="55">
        <f t="shared" si="34"/>
        <v>83.317118206627697</v>
      </c>
      <c r="AJ207" s="55">
        <f t="shared" si="45"/>
        <v>-11.77647732721805</v>
      </c>
      <c r="AK207" s="55"/>
      <c r="AL207" s="55"/>
      <c r="AM207" s="39"/>
      <c r="AN207" s="55"/>
    </row>
    <row r="208" spans="2:40" s="29" customFormat="1" hidden="1" x14ac:dyDescent="0.3">
      <c r="B208" s="38">
        <v>95</v>
      </c>
      <c r="C208" s="55">
        <f t="shared" si="23"/>
        <v>7943.2823472428199</v>
      </c>
      <c r="D208" s="55" t="str">
        <f t="shared" si="35"/>
        <v>49909.1149349751j</v>
      </c>
      <c r="E208" s="55">
        <f t="shared" si="24"/>
        <v>0.99978809073593999</v>
      </c>
      <c r="F208" s="55" t="str">
        <f t="shared" si="25"/>
        <v>0.0228662448010058j</v>
      </c>
      <c r="G208" s="55" t="str">
        <f t="shared" si="26"/>
        <v>1.66614838336952-0.0381066319572615j</v>
      </c>
      <c r="H208" s="55">
        <f t="shared" si="36"/>
        <v>4.4365446646064202</v>
      </c>
      <c r="I208" s="55">
        <f t="shared" si="37"/>
        <v>-1.310188594309607</v>
      </c>
      <c r="J208" s="55"/>
      <c r="K208" s="55"/>
      <c r="L208" s="55" t="str">
        <f t="shared" si="27"/>
        <v>0.84+0.00335389252363033j</v>
      </c>
      <c r="M208" s="55" t="str">
        <f t="shared" si="28"/>
        <v>1+3.35788525282513j</v>
      </c>
      <c r="N208" s="55" t="str">
        <f t="shared" si="38"/>
        <v>0.0693470229838809-0.229505453281269j</v>
      </c>
      <c r="O208" s="55">
        <f t="shared" si="39"/>
        <v>-73.187361985843793</v>
      </c>
      <c r="P208" s="55"/>
      <c r="Q208" s="55"/>
      <c r="R208" s="55"/>
      <c r="S208" s="55"/>
      <c r="T208" s="55"/>
      <c r="U208" s="55" t="str">
        <f t="shared" si="29"/>
        <v>44.9999999590909-18.2149275214391j</v>
      </c>
      <c r="V208" s="55">
        <f t="shared" si="30"/>
        <v>33.723197038974973</v>
      </c>
      <c r="W208" s="55">
        <f t="shared" si="31"/>
        <v>-22.036929095729494</v>
      </c>
      <c r="X208" s="55"/>
      <c r="Y208" s="55" t="str">
        <f t="shared" si="32"/>
        <v>85000-0.000360593355405195j</v>
      </c>
      <c r="Z208" s="55" t="str">
        <f t="shared" si="33"/>
        <v>0.19047619047619+6.54137606177224E-10j</v>
      </c>
      <c r="AA208" s="55">
        <f t="shared" si="40"/>
        <v>-14.403186068119158</v>
      </c>
      <c r="AB208" s="55">
        <f t="shared" si="41"/>
        <v>1.9676645128741543E-7</v>
      </c>
      <c r="AC208" s="55"/>
      <c r="AD208" s="55"/>
      <c r="AE208" s="55"/>
      <c r="AF208" s="55" t="str">
        <f t="shared" si="42"/>
        <v>-0.420474149488272-3.67081286184173j</v>
      </c>
      <c r="AG208" s="55">
        <f t="shared" si="43"/>
        <v>11.35185640885499</v>
      </c>
      <c r="AH208" s="55">
        <f t="shared" si="44"/>
        <v>-96.534479479116428</v>
      </c>
      <c r="AI208" s="55">
        <f t="shared" si="34"/>
        <v>83.465520520883572</v>
      </c>
      <c r="AJ208" s="55">
        <f t="shared" si="45"/>
        <v>-11.35185640885499</v>
      </c>
      <c r="AK208" s="55"/>
      <c r="AL208" s="55"/>
      <c r="AM208" s="39"/>
      <c r="AN208" s="55"/>
    </row>
    <row r="209" spans="2:40" s="29" customFormat="1" hidden="1" x14ac:dyDescent="0.3">
      <c r="B209" s="38">
        <v>96</v>
      </c>
      <c r="C209" s="55">
        <f t="shared" si="23"/>
        <v>8317.6377110267131</v>
      </c>
      <c r="D209" s="55" t="str">
        <f t="shared" si="35"/>
        <v>52261.2590563659j</v>
      </c>
      <c r="E209" s="55">
        <f t="shared" si="24"/>
        <v>0.99976764611239743</v>
      </c>
      <c r="F209" s="55" t="str">
        <f t="shared" si="25"/>
        <v>0.0239438977178536j</v>
      </c>
      <c r="G209" s="55" t="str">
        <f t="shared" si="26"/>
        <v>1.6660983778505-0.0399021605692661j</v>
      </c>
      <c r="H209" s="55">
        <f t="shared" si="36"/>
        <v>4.436503128991049</v>
      </c>
      <c r="I209" s="55">
        <f t="shared" si="37"/>
        <v>-1.3719408567036857</v>
      </c>
      <c r="J209" s="55"/>
      <c r="K209" s="55"/>
      <c r="L209" s="55" t="str">
        <f t="shared" si="27"/>
        <v>0.84+0.00351195660858779j</v>
      </c>
      <c r="M209" s="55" t="str">
        <f t="shared" si="28"/>
        <v>1+3.5161375093123j</v>
      </c>
      <c r="N209" s="55" t="str">
        <f t="shared" si="38"/>
        <v>0.0637831549588002-0.220758387004328j</v>
      </c>
      <c r="O209" s="55">
        <f t="shared" si="39"/>
        <v>-73.884543270506512</v>
      </c>
      <c r="P209" s="55"/>
      <c r="Q209" s="55"/>
      <c r="R209" s="55"/>
      <c r="S209" s="55"/>
      <c r="T209" s="55"/>
      <c r="U209" s="55" t="str">
        <f t="shared" si="29"/>
        <v>44.9999999590908-17.3951207425481j</v>
      </c>
      <c r="V209" s="55">
        <f t="shared" si="30"/>
        <v>33.669065240862764</v>
      </c>
      <c r="W209" s="55">
        <f t="shared" si="31"/>
        <v>-21.13442018932518</v>
      </c>
      <c r="X209" s="55"/>
      <c r="Y209" s="55" t="str">
        <f t="shared" si="32"/>
        <v>85000-0.000377587596682244j</v>
      </c>
      <c r="Z209" s="55" t="str">
        <f t="shared" si="33"/>
        <v>0.19047619047619+6.84966161781849E-10j</v>
      </c>
      <c r="AA209" s="55">
        <f t="shared" si="40"/>
        <v>-14.403186068119158</v>
      </c>
      <c r="AB209" s="55">
        <f t="shared" si="41"/>
        <v>2.0603976844171978E-7</v>
      </c>
      <c r="AC209" s="55"/>
      <c r="AD209" s="55"/>
      <c r="AE209" s="55"/>
      <c r="AF209" s="55" t="str">
        <f t="shared" si="42"/>
        <v>-0.391728640154129-3.49735155448316j</v>
      </c>
      <c r="AG209" s="55">
        <f t="shared" si="43"/>
        <v>10.928931783785313</v>
      </c>
      <c r="AH209" s="55">
        <f t="shared" si="44"/>
        <v>-96.390904110495626</v>
      </c>
      <c r="AI209" s="55">
        <f t="shared" si="34"/>
        <v>83.609095889504374</v>
      </c>
      <c r="AJ209" s="55">
        <f t="shared" si="45"/>
        <v>-10.928931783785313</v>
      </c>
      <c r="AK209" s="55"/>
      <c r="AL209" s="55"/>
      <c r="AM209" s="39"/>
      <c r="AN209" s="55"/>
    </row>
    <row r="210" spans="2:40" s="29" customFormat="1" hidden="1" x14ac:dyDescent="0.3">
      <c r="B210" s="38">
        <v>97</v>
      </c>
      <c r="C210" s="55">
        <f t="shared" si="23"/>
        <v>8709.635899560808</v>
      </c>
      <c r="D210" s="55" t="str">
        <f t="shared" si="35"/>
        <v>54724.2563150043j</v>
      </c>
      <c r="E210" s="55">
        <f t="shared" si="24"/>
        <v>0.99974522902845475</v>
      </c>
      <c r="F210" s="55" t="str">
        <f t="shared" si="25"/>
        <v>0.0250723388519753j</v>
      </c>
      <c r="G210" s="55" t="str">
        <f t="shared" si="26"/>
        <v>1.66604354738795-0.0417822532675159j</v>
      </c>
      <c r="H210" s="55">
        <f t="shared" si="36"/>
        <v>4.4364575823785932</v>
      </c>
      <c r="I210" s="55">
        <f t="shared" si="37"/>
        <v>-1.4366041504711309</v>
      </c>
      <c r="J210" s="55"/>
      <c r="K210" s="55"/>
      <c r="L210" s="55" t="str">
        <f t="shared" si="27"/>
        <v>0.84+0.00367747002436829j</v>
      </c>
      <c r="M210" s="55" t="str">
        <f t="shared" si="28"/>
        <v>1+3.68184796487349j</v>
      </c>
      <c r="N210" s="55" t="str">
        <f t="shared" si="38"/>
        <v>0.0586383364509112-0.212219969700986j</v>
      </c>
      <c r="O210" s="55">
        <f t="shared" si="39"/>
        <v>-74.554032795637184</v>
      </c>
      <c r="P210" s="55"/>
      <c r="Q210" s="55"/>
      <c r="R210" s="55"/>
      <c r="S210" s="55"/>
      <c r="T210" s="55"/>
      <c r="U210" s="55" t="str">
        <f t="shared" si="29"/>
        <v>44.9999999590909-16.6122113469565j</v>
      </c>
      <c r="V210" s="55">
        <f t="shared" si="30"/>
        <v>33.619101187649704</v>
      </c>
      <c r="W210" s="55">
        <f t="shared" si="31"/>
        <v>-20.262141814268137</v>
      </c>
      <c r="X210" s="55"/>
      <c r="Y210" s="55" t="str">
        <f t="shared" si="32"/>
        <v>85000-0.000395382751875906j</v>
      </c>
      <c r="Z210" s="55" t="str">
        <f t="shared" si="33"/>
        <v>0.19047619047619+7.17247622450623E-10j</v>
      </c>
      <c r="AA210" s="55">
        <f t="shared" si="40"/>
        <v>-14.403186068119158</v>
      </c>
      <c r="AB210" s="55">
        <f t="shared" si="41"/>
        <v>2.1575012356912094E-7</v>
      </c>
      <c r="AC210" s="55"/>
      <c r="AD210" s="55"/>
      <c r="AE210" s="55"/>
      <c r="AF210" s="55" t="str">
        <f t="shared" si="42"/>
        <v>-0.365148073064413-3.33264984125317j</v>
      </c>
      <c r="AG210" s="55">
        <f t="shared" si="43"/>
        <v>10.507619868002269</v>
      </c>
      <c r="AH210" s="55">
        <f t="shared" si="44"/>
        <v>-96.25277854462631</v>
      </c>
      <c r="AI210" s="55">
        <f t="shared" si="34"/>
        <v>83.74722145537369</v>
      </c>
      <c r="AJ210" s="55">
        <f t="shared" si="45"/>
        <v>-10.507619868002269</v>
      </c>
      <c r="AK210" s="55"/>
      <c r="AL210" s="55"/>
      <c r="AM210" s="39"/>
      <c r="AN210" s="55"/>
    </row>
    <row r="211" spans="2:40" s="29" customFormat="1" hidden="1" x14ac:dyDescent="0.3">
      <c r="B211" s="38">
        <v>98</v>
      </c>
      <c r="C211" s="55">
        <f t="shared" si="23"/>
        <v>9120.1083935590977</v>
      </c>
      <c r="D211" s="55" t="str">
        <f t="shared" si="35"/>
        <v>57303.3310582957j</v>
      </c>
      <c r="E211" s="55">
        <f t="shared" si="24"/>
        <v>0.99972064918469039</v>
      </c>
      <c r="F211" s="55" t="str">
        <f t="shared" si="25"/>
        <v>0.026253961778309j</v>
      </c>
      <c r="G211" s="55" t="str">
        <f t="shared" si="26"/>
        <v>1.66598342637886-0.0437508870454136j</v>
      </c>
      <c r="H211" s="55">
        <f t="shared" si="36"/>
        <v>4.4364076370439349</v>
      </c>
      <c r="I211" s="55">
        <f t="shared" si="37"/>
        <v>-1.5043157773801914</v>
      </c>
      <c r="J211" s="55"/>
      <c r="K211" s="55"/>
      <c r="L211" s="55" t="str">
        <f t="shared" si="27"/>
        <v>0.84+0.00385078384711747j</v>
      </c>
      <c r="M211" s="55" t="str">
        <f t="shared" si="28"/>
        <v>1+3.85536811360214j</v>
      </c>
      <c r="N211" s="55" t="str">
        <f t="shared" si="38"/>
        <v>0.0538863814920193-0.203901053114614j</v>
      </c>
      <c r="O211" s="55">
        <f t="shared" si="39"/>
        <v>-75.196480530335648</v>
      </c>
      <c r="P211" s="55"/>
      <c r="Q211" s="55"/>
      <c r="R211" s="55"/>
      <c r="S211" s="55"/>
      <c r="T211" s="55"/>
      <c r="U211" s="55" t="str">
        <f t="shared" si="29"/>
        <v>44.999999959091-15.8645386788695j</v>
      </c>
      <c r="V211" s="55">
        <f t="shared" si="30"/>
        <v>33.573026760462199</v>
      </c>
      <c r="W211" s="55">
        <f t="shared" si="31"/>
        <v>-19.419862964008434</v>
      </c>
      <c r="X211" s="55"/>
      <c r="Y211" s="55" t="str">
        <f t="shared" si="32"/>
        <v>85000-0.000414016566896186j</v>
      </c>
      <c r="Z211" s="55" t="str">
        <f t="shared" si="33"/>
        <v>0.19047619047619+7.5105046148968E-10j</v>
      </c>
      <c r="AA211" s="55">
        <f t="shared" si="40"/>
        <v>-14.403186068119158</v>
      </c>
      <c r="AB211" s="55">
        <f t="shared" si="41"/>
        <v>2.2591811363473561E-7</v>
      </c>
      <c r="AC211" s="55"/>
      <c r="AD211" s="55"/>
      <c r="AE211" s="55"/>
      <c r="AF211" s="55" t="str">
        <f t="shared" si="42"/>
        <v>-0.340597157778551-3.1762087337862j</v>
      </c>
      <c r="AG211" s="55">
        <f t="shared" si="43"/>
        <v>10.087835732498959</v>
      </c>
      <c r="AH211" s="55">
        <f t="shared" si="44"/>
        <v>-96.12065904580615</v>
      </c>
      <c r="AI211" s="55">
        <f t="shared" si="34"/>
        <v>83.87934095419385</v>
      </c>
      <c r="AJ211" s="55">
        <f t="shared" si="45"/>
        <v>-10.087835732498959</v>
      </c>
      <c r="AK211" s="55"/>
      <c r="AL211" s="55"/>
      <c r="AM211" s="39"/>
      <c r="AN211" s="55"/>
    </row>
    <row r="212" spans="2:40" s="29" customFormat="1" hidden="1" x14ac:dyDescent="0.3">
      <c r="B212" s="38">
        <v>99</v>
      </c>
      <c r="C212" s="55">
        <f t="shared" si="23"/>
        <v>9549.9258602143655</v>
      </c>
      <c r="D212" s="55" t="str">
        <f t="shared" si="35"/>
        <v>60003.9538495533j</v>
      </c>
      <c r="E212" s="55">
        <f t="shared" si="24"/>
        <v>0.99969369792193818</v>
      </c>
      <c r="F212" s="55" t="str">
        <f t="shared" si="25"/>
        <v>0.0274912728775046j</v>
      </c>
      <c r="G212" s="55" t="str">
        <f t="shared" si="26"/>
        <v>1.66591750427927-0.045812225081296j</v>
      </c>
      <c r="H212" s="55">
        <f t="shared" si="36"/>
        <v>4.4363528677029196</v>
      </c>
      <c r="I212" s="55">
        <f t="shared" si="37"/>
        <v>-1.5752195261705255</v>
      </c>
      <c r="J212" s="55"/>
      <c r="K212" s="55"/>
      <c r="L212" s="55" t="str">
        <f t="shared" si="27"/>
        <v>0.84+0.00403226569868998j</v>
      </c>
      <c r="M212" s="55" t="str">
        <f t="shared" si="28"/>
        <v>1+4.03706601499795j</v>
      </c>
      <c r="N212" s="55" t="str">
        <f t="shared" si="38"/>
        <v>0.0495018715187402-0.195810057488411j</v>
      </c>
      <c r="O212" s="55">
        <f t="shared" si="39"/>
        <v>-75.812565555492171</v>
      </c>
      <c r="P212" s="55"/>
      <c r="Q212" s="55"/>
      <c r="R212" s="55"/>
      <c r="S212" s="55"/>
      <c r="T212" s="55"/>
      <c r="U212" s="55" t="str">
        <f t="shared" si="29"/>
        <v>44.9999999590909-15.1505168243165j</v>
      </c>
      <c r="V212" s="55">
        <f t="shared" si="30"/>
        <v>33.530575898121491</v>
      </c>
      <c r="W212" s="55">
        <f t="shared" si="31"/>
        <v>-18.607254994454586</v>
      </c>
      <c r="X212" s="55"/>
      <c r="Y212" s="55" t="str">
        <f t="shared" si="32"/>
        <v>85000-0.000433528566563023j</v>
      </c>
      <c r="Z212" s="55" t="str">
        <f t="shared" si="33"/>
        <v>0.19047619047619+7.86446379252649E-10j</v>
      </c>
      <c r="AA212" s="55">
        <f t="shared" si="40"/>
        <v>-14.403186068119158</v>
      </c>
      <c r="AB212" s="55">
        <f t="shared" si="41"/>
        <v>2.3656530630873951E-7</v>
      </c>
      <c r="AC212" s="55"/>
      <c r="AD212" s="55"/>
      <c r="AE212" s="55"/>
      <c r="AF212" s="55" t="str">
        <f t="shared" si="42"/>
        <v>-0.317944568252452-3.02756173305637j</v>
      </c>
      <c r="AG212" s="55">
        <f t="shared" si="43"/>
        <v>9.6694941669019503</v>
      </c>
      <c r="AH212" s="55">
        <f t="shared" si="44"/>
        <v>-95.995039839551978</v>
      </c>
      <c r="AI212" s="55">
        <f t="shared" si="34"/>
        <v>84.004960160448022</v>
      </c>
      <c r="AJ212" s="55">
        <f t="shared" si="45"/>
        <v>-9.6694941669019503</v>
      </c>
      <c r="AK212" s="55"/>
      <c r="AL212" s="55"/>
      <c r="AM212" s="39"/>
      <c r="AN212" s="55"/>
    </row>
    <row r="213" spans="2:40" s="29" customFormat="1" hidden="1" x14ac:dyDescent="0.3">
      <c r="B213" s="38">
        <v>100</v>
      </c>
      <c r="C213" s="55">
        <f t="shared" si="23"/>
        <v>10000</v>
      </c>
      <c r="D213" s="55" t="str">
        <f t="shared" si="35"/>
        <v>62831.8530717959j</v>
      </c>
      <c r="E213" s="55">
        <f t="shared" si="24"/>
        <v>0.99966414644997192</v>
      </c>
      <c r="F213" s="55" t="str">
        <f t="shared" si="25"/>
        <v>0.0287868966522924j</v>
      </c>
      <c r="G213" s="55" t="str">
        <f t="shared" si="26"/>
        <v>1.66584522126436-0.0479706253280658j</v>
      </c>
      <c r="H213" s="55">
        <f t="shared" si="36"/>
        <v>4.436292807858103</v>
      </c>
      <c r="I213" s="55">
        <f t="shared" si="37"/>
        <v>-1.6494659806596974</v>
      </c>
      <c r="J213" s="55"/>
      <c r="K213" s="55"/>
      <c r="L213" s="55" t="str">
        <f t="shared" si="27"/>
        <v>0.84+0.00422230052642468j</v>
      </c>
      <c r="M213" s="55" t="str">
        <f t="shared" si="28"/>
        <v>1+4.22732707467043j</v>
      </c>
      <c r="N213" s="55" t="str">
        <f t="shared" si="38"/>
        <v>0.0454602899356813-0.187953213941049j</v>
      </c>
      <c r="O213" s="55">
        <f t="shared" si="39"/>
        <v>-76.402988746856579</v>
      </c>
      <c r="P213" s="55"/>
      <c r="Q213" s="55"/>
      <c r="R213" s="55"/>
      <c r="S213" s="55"/>
      <c r="T213" s="55"/>
      <c r="U213" s="55" t="str">
        <f t="shared" si="29"/>
        <v>44.9999999590909-14.4686312472129j</v>
      </c>
      <c r="V213" s="55">
        <f t="shared" si="30"/>
        <v>33.491495105509124</v>
      </c>
      <c r="W213" s="55">
        <f t="shared" si="31"/>
        <v>-17.82390358285733</v>
      </c>
      <c r="X213" s="55"/>
      <c r="Y213" s="55" t="str">
        <f t="shared" si="32"/>
        <v>85000-0.000453960138443725j</v>
      </c>
      <c r="Z213" s="55" t="str">
        <f t="shared" si="33"/>
        <v>0.19047619047619+8.23510455226712E-10j</v>
      </c>
      <c r="AA213" s="55">
        <f t="shared" si="40"/>
        <v>-14.403186068119158</v>
      </c>
      <c r="AB213" s="55">
        <f t="shared" si="41"/>
        <v>2.4771428571428628E-7</v>
      </c>
      <c r="AC213" s="55"/>
      <c r="AD213" s="55"/>
      <c r="AE213" s="55"/>
      <c r="AF213" s="55" t="str">
        <f t="shared" si="42"/>
        <v>-0.29706363801373-2.88627267993058j</v>
      </c>
      <c r="AG213" s="55">
        <f t="shared" si="43"/>
        <v>9.2525105841468491</v>
      </c>
      <c r="AH213" s="55">
        <f t="shared" si="44"/>
        <v>-95.876358062659307</v>
      </c>
      <c r="AI213" s="55">
        <f t="shared" si="34"/>
        <v>84.123641937340693</v>
      </c>
      <c r="AJ213" s="55">
        <f t="shared" si="45"/>
        <v>-9.2525105841468491</v>
      </c>
      <c r="AK213" s="55"/>
      <c r="AL213" s="55"/>
      <c r="AM213" s="39"/>
      <c r="AN213" s="55"/>
    </row>
    <row r="214" spans="2:40" s="29" customFormat="1" hidden="1" x14ac:dyDescent="0.3">
      <c r="B214" s="38">
        <v>101</v>
      </c>
      <c r="C214" s="55">
        <f t="shared" si="23"/>
        <v>10471.285480508997</v>
      </c>
      <c r="D214" s="55" t="str">
        <f t="shared" si="35"/>
        <v>65793.0270784171j</v>
      </c>
      <c r="E214" s="55">
        <f t="shared" si="24"/>
        <v>0.99963174390529685</v>
      </c>
      <c r="F214" s="55" t="str">
        <f t="shared" si="25"/>
        <v>0.0301435812944063j</v>
      </c>
      <c r="G214" s="55" t="str">
        <f t="shared" si="26"/>
        <v>1.66576596346899-0.0502306494800944j</v>
      </c>
      <c r="H214" s="55">
        <f t="shared" si="36"/>
        <v>4.4362269457856254</v>
      </c>
      <c r="I214" s="55">
        <f t="shared" si="37"/>
        <v>-1.7272128427221629</v>
      </c>
      <c r="J214" s="55"/>
      <c r="K214" s="55"/>
      <c r="L214" s="55" t="str">
        <f t="shared" si="27"/>
        <v>0.84+0.00442129141966963j</v>
      </c>
      <c r="M214" s="55" t="str">
        <f t="shared" si="28"/>
        <v>1+4.4265548618359j</v>
      </c>
      <c r="N214" s="55" t="str">
        <f t="shared" si="38"/>
        <v>0.0417381226056089-0.180334798124091j</v>
      </c>
      <c r="O214" s="55">
        <f t="shared" si="39"/>
        <v>-76.968466204979066</v>
      </c>
      <c r="P214" s="55"/>
      <c r="Q214" s="55"/>
      <c r="R214" s="55"/>
      <c r="S214" s="55"/>
      <c r="T214" s="55"/>
      <c r="U214" s="55" t="str">
        <f t="shared" si="29"/>
        <v>44.9999999590909-13.8174355768277j</v>
      </c>
      <c r="V214" s="55">
        <f t="shared" si="30"/>
        <v>33.455543756130169</v>
      </c>
      <c r="W214" s="55">
        <f t="shared" si="31"/>
        <v>-17.069320157172942</v>
      </c>
      <c r="X214" s="55"/>
      <c r="Y214" s="55" t="str">
        <f t="shared" si="32"/>
        <v>85000-0.000475354620641563j</v>
      </c>
      <c r="Z214" s="55" t="str">
        <f t="shared" si="33"/>
        <v>0.19047619047619+8.62321307286282E-10j</v>
      </c>
      <c r="AA214" s="55">
        <f t="shared" si="40"/>
        <v>-14.403186068119158</v>
      </c>
      <c r="AB214" s="55">
        <f t="shared" si="41"/>
        <v>2.5938870033146622E-7</v>
      </c>
      <c r="AC214" s="55"/>
      <c r="AD214" s="55"/>
      <c r="AE214" s="55"/>
      <c r="AF214" s="55" t="str">
        <f t="shared" si="42"/>
        <v>-0.277832879299328-2.75193369112774j</v>
      </c>
      <c r="AG214" s="55">
        <f t="shared" si="43"/>
        <v>8.8368017749019607</v>
      </c>
      <c r="AH214" s="55">
        <f t="shared" si="44"/>
        <v>-95.764998945485459</v>
      </c>
      <c r="AI214" s="55">
        <f t="shared" si="34"/>
        <v>84.235001054514541</v>
      </c>
      <c r="AJ214" s="55">
        <f t="shared" si="45"/>
        <v>-8.8368017749019607</v>
      </c>
      <c r="AK214" s="55"/>
      <c r="AL214" s="55"/>
      <c r="AM214" s="39"/>
      <c r="AN214" s="55"/>
    </row>
    <row r="215" spans="2:40" s="29" customFormat="1" hidden="1" x14ac:dyDescent="0.3">
      <c r="B215" s="38">
        <v>102</v>
      </c>
      <c r="C215" s="55">
        <f t="shared" si="23"/>
        <v>10964.781961431861</v>
      </c>
      <c r="D215" s="55" t="str">
        <f t="shared" si="35"/>
        <v>68893.7569164964j</v>
      </c>
      <c r="E215" s="55">
        <f t="shared" si="24"/>
        <v>0.99959621522156117</v>
      </c>
      <c r="F215" s="55" t="str">
        <f t="shared" si="25"/>
        <v>0.0315642045138659j</v>
      </c>
      <c r="G215" s="55" t="str">
        <f t="shared" si="26"/>
        <v>1.66567905776807-0.0525970723310525j</v>
      </c>
      <c r="H215" s="55">
        <f t="shared" si="36"/>
        <v>4.4361547201274298</v>
      </c>
      <c r="I215" s="55">
        <f t="shared" si="37"/>
        <v>-1.8086252708931736</v>
      </c>
      <c r="J215" s="55"/>
      <c r="K215" s="55"/>
      <c r="L215" s="55" t="str">
        <f t="shared" si="27"/>
        <v>0.84+0.00462966046478856j</v>
      </c>
      <c r="M215" s="55" t="str">
        <f t="shared" si="28"/>
        <v>1+4.63517196534188j</v>
      </c>
      <c r="N215" s="55" t="str">
        <f t="shared" si="38"/>
        <v>0.0383129286792998-0.172957352459645j</v>
      </c>
      <c r="O215" s="55">
        <f t="shared" si="39"/>
        <v>-77.509723400003665</v>
      </c>
      <c r="P215" s="55"/>
      <c r="Q215" s="55"/>
      <c r="R215" s="55"/>
      <c r="S215" s="55"/>
      <c r="T215" s="55"/>
      <c r="U215" s="55" t="str">
        <f t="shared" si="29"/>
        <v>44.9999999590909-13.1955485398371j</v>
      </c>
      <c r="V215" s="55">
        <f t="shared" si="30"/>
        <v>33.422494215134279</v>
      </c>
      <c r="W215" s="55">
        <f t="shared" si="31"/>
        <v>-16.342952689793805</v>
      </c>
      <c r="X215" s="55"/>
      <c r="Y215" s="55" t="str">
        <f t="shared" si="32"/>
        <v>85000-0.000497757393721686j</v>
      </c>
      <c r="Z215" s="55" t="str">
        <f t="shared" si="33"/>
        <v>0.19047619047619+9.02961258452038E-10j</v>
      </c>
      <c r="AA215" s="55">
        <f t="shared" si="40"/>
        <v>-14.403186068119158</v>
      </c>
      <c r="AB215" s="55">
        <f t="shared" si="41"/>
        <v>2.7161331315889807E-7</v>
      </c>
      <c r="AC215" s="55"/>
      <c r="AD215" s="55"/>
      <c r="AE215" s="55"/>
      <c r="AF215" s="55" t="str">
        <f t="shared" si="42"/>
        <v>-0.260136348952559-2.6241631927242j</v>
      </c>
      <c r="AG215" s="55">
        <f t="shared" si="43"/>
        <v>8.422286522784205</v>
      </c>
      <c r="AH215" s="55">
        <f t="shared" si="44"/>
        <v>-95.661301089077327</v>
      </c>
      <c r="AI215" s="55">
        <f t="shared" si="34"/>
        <v>84.338698910922673</v>
      </c>
      <c r="AJ215" s="55">
        <f t="shared" si="45"/>
        <v>-8.422286522784205</v>
      </c>
      <c r="AK215" s="55"/>
      <c r="AL215" s="55"/>
      <c r="AM215" s="39"/>
      <c r="AN215" s="55"/>
    </row>
    <row r="216" spans="2:40" s="29" customFormat="1" hidden="1" x14ac:dyDescent="0.3">
      <c r="B216" s="38">
        <v>103</v>
      </c>
      <c r="C216" s="55">
        <f t="shared" si="23"/>
        <v>11481.536214968835</v>
      </c>
      <c r="D216" s="55" t="str">
        <f t="shared" si="35"/>
        <v>72140.6196497425j</v>
      </c>
      <c r="E216" s="55">
        <f t="shared" si="24"/>
        <v>0.9995572587945073</v>
      </c>
      <c r="F216" s="55" t="str">
        <f t="shared" si="25"/>
        <v>0.033051779642986j</v>
      </c>
      <c r="G216" s="55" t="str">
        <f t="shared" si="26"/>
        <v>1.66558376605218-0.0550748915363625j</v>
      </c>
      <c r="H216" s="55">
        <f t="shared" si="36"/>
        <v>4.436075515049386</v>
      </c>
      <c r="I216" s="55">
        <f t="shared" si="37"/>
        <v>-1.8938762353934837</v>
      </c>
      <c r="J216" s="55"/>
      <c r="K216" s="55"/>
      <c r="L216" s="55" t="str">
        <f t="shared" si="27"/>
        <v>0.84+0.0048478496404627j</v>
      </c>
      <c r="M216" s="55" t="str">
        <f t="shared" si="28"/>
        <v>1+4.85362089003468j</v>
      </c>
      <c r="N216" s="55" t="str">
        <f t="shared" si="38"/>
        <v>0.0351633859742101-0.165821895088316j</v>
      </c>
      <c r="O216" s="55">
        <f t="shared" si="39"/>
        <v>-78.02748999213793</v>
      </c>
      <c r="P216" s="55"/>
      <c r="Q216" s="55"/>
      <c r="R216" s="55"/>
      <c r="S216" s="55"/>
      <c r="T216" s="55"/>
      <c r="U216" s="55" t="str">
        <f t="shared" si="29"/>
        <v>44.999999959091-12.6016510304572j</v>
      </c>
      <c r="V216" s="55">
        <f t="shared" si="30"/>
        <v>33.392131808447829</v>
      </c>
      <c r="W216" s="55">
        <f t="shared" si="31"/>
        <v>-15.644195781974501</v>
      </c>
      <c r="X216" s="55"/>
      <c r="Y216" s="55" t="str">
        <f t="shared" si="32"/>
        <v>85000-0.000521215976969389j</v>
      </c>
      <c r="Z216" s="55" t="str">
        <f t="shared" si="33"/>
        <v>0.19047619047619+9.45516511509096E-10j</v>
      </c>
      <c r="AA216" s="55">
        <f t="shared" si="40"/>
        <v>-14.403186068119158</v>
      </c>
      <c r="AB216" s="55">
        <f t="shared" si="41"/>
        <v>2.8441405423937133E-7</v>
      </c>
      <c r="AC216" s="55"/>
      <c r="AD216" s="55"/>
      <c r="AE216" s="55"/>
      <c r="AF216" s="55" t="str">
        <f t="shared" si="42"/>
        <v>-0.243863882825278-2.5026040591295j</v>
      </c>
      <c r="AG216" s="55">
        <f t="shared" si="43"/>
        <v>8.0088860928576171</v>
      </c>
      <c r="AH216" s="55">
        <f t="shared" si="44"/>
        <v>-95.56556172509184</v>
      </c>
      <c r="AI216" s="55">
        <f t="shared" si="34"/>
        <v>84.43443827490816</v>
      </c>
      <c r="AJ216" s="55">
        <f t="shared" si="45"/>
        <v>-8.0088860928576171</v>
      </c>
      <c r="AK216" s="55"/>
      <c r="AL216" s="55"/>
      <c r="AM216" s="39"/>
      <c r="AN216" s="55"/>
    </row>
    <row r="217" spans="2:40" s="29" customFormat="1" hidden="1" x14ac:dyDescent="0.3">
      <c r="B217" s="38">
        <v>104</v>
      </c>
      <c r="C217" s="55">
        <f t="shared" si="23"/>
        <v>12022.644346174135</v>
      </c>
      <c r="D217" s="55" t="str">
        <f t="shared" si="35"/>
        <v>75540.502309327j</v>
      </c>
      <c r="E217" s="55">
        <f t="shared" si="24"/>
        <v>0.99951454392164318</v>
      </c>
      <c r="F217" s="55" t="str">
        <f t="shared" si="25"/>
        <v>0.0346094620280582j</v>
      </c>
      <c r="G217" s="55" t="str">
        <f t="shared" si="26"/>
        <v>1.66547927894945-0.0576693377938856j</v>
      </c>
      <c r="H217" s="55">
        <f t="shared" si="36"/>
        <v>4.4359886549212355</v>
      </c>
      <c r="I217" s="55">
        <f t="shared" si="37"/>
        <v>-1.983146890416551</v>
      </c>
      <c r="J217" s="55"/>
      <c r="K217" s="55"/>
      <c r="L217" s="55" t="str">
        <f t="shared" si="27"/>
        <v>0.84+0.00507632175518678j</v>
      </c>
      <c r="M217" s="55" t="str">
        <f t="shared" si="28"/>
        <v>1+5.08236499537152j</v>
      </c>
      <c r="N217" s="55" t="str">
        <f t="shared" si="38"/>
        <v>0.0322693148284747-0.158928114353676j</v>
      </c>
      <c r="O217" s="55">
        <f t="shared" si="39"/>
        <v>-78.522495283868039</v>
      </c>
      <c r="P217" s="55"/>
      <c r="Q217" s="55"/>
      <c r="R217" s="55"/>
      <c r="S217" s="55"/>
      <c r="T217" s="55"/>
      <c r="U217" s="55" t="str">
        <f t="shared" si="29"/>
        <v>44.999999959091-12.034483312446j</v>
      </c>
      <c r="V217" s="55">
        <f t="shared" si="30"/>
        <v>33.364254662448793</v>
      </c>
      <c r="W217" s="55">
        <f t="shared" si="31"/>
        <v>-14.972399993428585</v>
      </c>
      <c r="X217" s="55"/>
      <c r="Y217" s="55" t="str">
        <f t="shared" si="32"/>
        <v>85000-0.000545780129184887j</v>
      </c>
      <c r="Z217" s="55" t="str">
        <f t="shared" si="33"/>
        <v>0.19047619047619+9.9007733185467E-10j</v>
      </c>
      <c r="AA217" s="55">
        <f t="shared" si="40"/>
        <v>-14.403186068119158</v>
      </c>
      <c r="AB217" s="55">
        <f t="shared" si="41"/>
        <v>2.978180756609423E-7</v>
      </c>
      <c r="AC217" s="55"/>
      <c r="AD217" s="55"/>
      <c r="AE217" s="55"/>
      <c r="AF217" s="55" t="str">
        <f t="shared" si="42"/>
        <v>-0.228911218971134-2.38692186193956j</v>
      </c>
      <c r="AG217" s="55">
        <f t="shared" si="43"/>
        <v>7.596524606624806</v>
      </c>
      <c r="AH217" s="55">
        <f t="shared" si="44"/>
        <v>-95.47804186989508</v>
      </c>
      <c r="AI217" s="55">
        <f t="shared" si="34"/>
        <v>84.52195813010492</v>
      </c>
      <c r="AJ217" s="55">
        <f t="shared" si="45"/>
        <v>-7.596524606624806</v>
      </c>
      <c r="AK217" s="55"/>
      <c r="AL217" s="55"/>
      <c r="AM217" s="39"/>
      <c r="AN217" s="55"/>
    </row>
    <row r="218" spans="2:40" s="29" customFormat="1" hidden="1" x14ac:dyDescent="0.3">
      <c r="B218" s="38">
        <v>105</v>
      </c>
      <c r="C218" s="55">
        <f t="shared" si="23"/>
        <v>12589.254117941677</v>
      </c>
      <c r="D218" s="55" t="str">
        <f t="shared" si="35"/>
        <v>79100.6165022012j</v>
      </c>
      <c r="E218" s="55">
        <f t="shared" si="24"/>
        <v>0.99946770799489648</v>
      </c>
      <c r="F218" s="55" t="str">
        <f t="shared" si="25"/>
        <v>0.0362405557222634j</v>
      </c>
      <c r="G218" s="55" t="str">
        <f t="shared" si="26"/>
        <v>1.6653647089401-0.0603858854562842j</v>
      </c>
      <c r="H218" s="55">
        <f t="shared" si="36"/>
        <v>4.435893398470677</v>
      </c>
      <c r="I218" s="55">
        <f t="shared" si="37"/>
        <v>-2.0766269645695932</v>
      </c>
      <c r="J218" s="55"/>
      <c r="K218" s="55"/>
      <c r="L218" s="55" t="str">
        <f t="shared" si="27"/>
        <v>0.84+0.00531556142894792j</v>
      </c>
      <c r="M218" s="55" t="str">
        <f t="shared" si="28"/>
        <v>1+5.3218894782681j</v>
      </c>
      <c r="N218" s="55" t="str">
        <f t="shared" si="38"/>
        <v>0.0296116840252818-0.152274548218999j</v>
      </c>
      <c r="O218" s="55">
        <f t="shared" si="39"/>
        <v>-78.995464257214991</v>
      </c>
      <c r="P218" s="55"/>
      <c r="Q218" s="55"/>
      <c r="R218" s="55"/>
      <c r="S218" s="55"/>
      <c r="T218" s="55"/>
      <c r="U218" s="55" t="str">
        <f t="shared" si="29"/>
        <v>44.9999999590909-11.4928423470316j</v>
      </c>
      <c r="V218" s="55">
        <f t="shared" si="30"/>
        <v>33.338673436956739</v>
      </c>
      <c r="W218" s="55">
        <f t="shared" si="31"/>
        <v>-14.32688039534712</v>
      </c>
      <c r="X218" s="55"/>
      <c r="Y218" s="55" t="str">
        <f t="shared" si="32"/>
        <v>85000-0.000571501954228404j</v>
      </c>
      <c r="Z218" s="55" t="str">
        <f t="shared" si="33"/>
        <v>0.19047619047619+1.03673823896309E-09j</v>
      </c>
      <c r="AA218" s="55">
        <f t="shared" si="40"/>
        <v>-14.403186068119158</v>
      </c>
      <c r="AB218" s="55">
        <f t="shared" si="41"/>
        <v>3.1185380915015568E-7</v>
      </c>
      <c r="AC218" s="55"/>
      <c r="AD218" s="55"/>
      <c r="AE218" s="55"/>
      <c r="AF218" s="55" t="str">
        <f t="shared" si="42"/>
        <v>-0.215180028202277-2.27680323020531j</v>
      </c>
      <c r="AG218" s="55">
        <f t="shared" si="43"/>
        <v>7.1851293168502011</v>
      </c>
      <c r="AH218" s="55">
        <f t="shared" si="44"/>
        <v>-95.398971305277882</v>
      </c>
      <c r="AI218" s="55">
        <f t="shared" si="34"/>
        <v>84.601028694722118</v>
      </c>
      <c r="AJ218" s="55">
        <f t="shared" si="45"/>
        <v>-7.1851293168502011</v>
      </c>
      <c r="AK218" s="55"/>
      <c r="AL218" s="55"/>
      <c r="AM218" s="39"/>
      <c r="AN218" s="55"/>
    </row>
    <row r="219" spans="2:40" s="29" customFormat="1" hidden="1" x14ac:dyDescent="0.3">
      <c r="B219" s="38">
        <v>106</v>
      </c>
      <c r="C219" s="55">
        <f t="shared" si="23"/>
        <v>13182.567385564085</v>
      </c>
      <c r="D219" s="55" t="str">
        <f t="shared" si="35"/>
        <v>82828.5137078811j</v>
      </c>
      <c r="E219" s="55">
        <f t="shared" si="24"/>
        <v>0.99941635342242274</v>
      </c>
      <c r="F219" s="55" t="str">
        <f t="shared" si="25"/>
        <v>0.0379485204940114j</v>
      </c>
      <c r="G219" s="55" t="str">
        <f t="shared" si="26"/>
        <v>1.66523908280458-0.0632302635881807j</v>
      </c>
      <c r="H219" s="55">
        <f t="shared" si="36"/>
        <v>4.4357889323575144</v>
      </c>
      <c r="I219" s="55">
        <f t="shared" si="37"/>
        <v>-2.1745151704132901</v>
      </c>
      <c r="J219" s="55"/>
      <c r="K219" s="55"/>
      <c r="L219" s="55" t="str">
        <f t="shared" si="27"/>
        <v>0.84+0.00556607612116961j</v>
      </c>
      <c r="M219" s="55" t="str">
        <f t="shared" si="28"/>
        <v>1+5.57270240226624j</v>
      </c>
      <c r="N219" s="55" t="str">
        <f t="shared" si="38"/>
        <v>0.0271726020263698-0.145858748467006j</v>
      </c>
      <c r="O219" s="55">
        <f t="shared" si="39"/>
        <v>-79.447114148167131</v>
      </c>
      <c r="P219" s="55"/>
      <c r="Q219" s="55"/>
      <c r="R219" s="55"/>
      <c r="S219" s="55"/>
      <c r="T219" s="55"/>
      <c r="U219" s="55" t="str">
        <f t="shared" si="29"/>
        <v>44.999999959091-10.9755792411075j</v>
      </c>
      <c r="V219" s="55">
        <f t="shared" si="30"/>
        <v>33.315210972370586</v>
      </c>
      <c r="W219" s="55">
        <f t="shared" si="31"/>
        <v>-13.706924344693993</v>
      </c>
      <c r="X219" s="55"/>
      <c r="Y219" s="55" t="str">
        <f t="shared" si="32"/>
        <v>85000-0.000598436011539441j</v>
      </c>
      <c r="Z219" s="55" t="str">
        <f t="shared" si="33"/>
        <v>0.19047619047619+1.08559820687427E-09j</v>
      </c>
      <c r="AA219" s="55">
        <f t="shared" si="40"/>
        <v>-14.403186068119158</v>
      </c>
      <c r="AB219" s="55">
        <f t="shared" si="41"/>
        <v>3.2655102637954576E-7</v>
      </c>
      <c r="AC219" s="55"/>
      <c r="AD219" s="55"/>
      <c r="AE219" s="55"/>
      <c r="AF219" s="55" t="str">
        <f t="shared" si="42"/>
        <v>-0.202577868742238-2.17195432137602j</v>
      </c>
      <c r="AG219" s="55">
        <f t="shared" si="43"/>
        <v>6.774630795240931</v>
      </c>
      <c r="AH219" s="55">
        <f t="shared" si="44"/>
        <v>-95.328553336723374</v>
      </c>
      <c r="AI219" s="55">
        <f t="shared" si="34"/>
        <v>84.671446663276626</v>
      </c>
      <c r="AJ219" s="55">
        <f t="shared" si="45"/>
        <v>-6.774630795240931</v>
      </c>
      <c r="AK219" s="55"/>
      <c r="AL219" s="55"/>
      <c r="AM219" s="39"/>
      <c r="AN219" s="55"/>
    </row>
    <row r="220" spans="2:40" s="29" customFormat="1" hidden="1" x14ac:dyDescent="0.3">
      <c r="B220" s="38">
        <v>107</v>
      </c>
      <c r="C220" s="55">
        <f t="shared" si="23"/>
        <v>13803.842646028861</v>
      </c>
      <c r="D220" s="55" t="str">
        <f t="shared" si="35"/>
        <v>86732.1012961475j</v>
      </c>
      <c r="E220" s="55">
        <f t="shared" si="24"/>
        <v>0.99936004425343294</v>
      </c>
      <c r="F220" s="55" t="str">
        <f t="shared" si="25"/>
        <v>0.0397369791655739j</v>
      </c>
      <c r="G220" s="55" t="str">
        <f t="shared" si="26"/>
        <v>1.66510133334069-0.0662084674807639j</v>
      </c>
      <c r="H220" s="55">
        <f t="shared" si="36"/>
        <v>4.4356743641092606</v>
      </c>
      <c r="I220" s="55">
        <f t="shared" si="37"/>
        <v>-2.2770196341023499</v>
      </c>
      <c r="J220" s="55"/>
      <c r="K220" s="55"/>
      <c r="L220" s="55" t="str">
        <f t="shared" si="27"/>
        <v>0.84+0.00582839720710111j</v>
      </c>
      <c r="M220" s="55" t="str">
        <f t="shared" si="28"/>
        <v>1+5.8353357752048j</v>
      </c>
      <c r="N220" s="55" t="str">
        <f t="shared" si="38"/>
        <v>0.0249352963907484-0.139677429887168j</v>
      </c>
      <c r="O220" s="55">
        <f t="shared" si="39"/>
        <v>-79.878151510529889</v>
      </c>
      <c r="P220" s="55"/>
      <c r="Q220" s="55"/>
      <c r="R220" s="55"/>
      <c r="S220" s="55"/>
      <c r="T220" s="55"/>
      <c r="U220" s="55" t="str">
        <f t="shared" si="29"/>
        <v>44.9999999590909-10.4815968102753j</v>
      </c>
      <c r="V220" s="55">
        <f t="shared" si="30"/>
        <v>33.293701869692811</v>
      </c>
      <c r="W220" s="55">
        <f t="shared" si="31"/>
        <v>-13.11179849327309</v>
      </c>
      <c r="X220" s="55"/>
      <c r="Y220" s="55" t="str">
        <f t="shared" si="32"/>
        <v>85000-0.000626639431864666j</v>
      </c>
      <c r="Z220" s="55" t="str">
        <f t="shared" si="33"/>
        <v>0.19047619047619+1.13676087413091E-09j</v>
      </c>
      <c r="AA220" s="55">
        <f t="shared" si="40"/>
        <v>-14.403186068119158</v>
      </c>
      <c r="AB220" s="55">
        <f t="shared" si="41"/>
        <v>3.4194090211734344E-7</v>
      </c>
      <c r="AC220" s="55"/>
      <c r="AD220" s="55"/>
      <c r="AE220" s="55"/>
      <c r="AF220" s="55" t="str">
        <f t="shared" si="42"/>
        <v>-0.191018079833181-2.0720994004163j</v>
      </c>
      <c r="AG220" s="55">
        <f t="shared" si="43"/>
        <v>6.3649630453698069</v>
      </c>
      <c r="AH220" s="55">
        <f t="shared" si="44"/>
        <v>-95.266969295964415</v>
      </c>
      <c r="AI220" s="55">
        <f t="shared" si="34"/>
        <v>84.733030704035585</v>
      </c>
      <c r="AJ220" s="55">
        <f t="shared" si="45"/>
        <v>-6.3649630453698069</v>
      </c>
      <c r="AK220" s="55"/>
      <c r="AL220" s="55"/>
      <c r="AM220" s="39"/>
      <c r="AN220" s="55"/>
    </row>
    <row r="221" spans="2:40" s="29" customFormat="1" hidden="1" x14ac:dyDescent="0.3">
      <c r="B221" s="38">
        <v>108</v>
      </c>
      <c r="C221" s="55">
        <f t="shared" si="23"/>
        <v>14454.397707459284</v>
      </c>
      <c r="D221" s="55" t="str">
        <f t="shared" si="35"/>
        <v>90819.6592996385j</v>
      </c>
      <c r="E221" s="55">
        <f t="shared" si="24"/>
        <v>0.9992983024773926</v>
      </c>
      <c r="F221" s="55" t="str">
        <f t="shared" si="25"/>
        <v>0.0416097252975763j</v>
      </c>
      <c r="G221" s="55" t="str">
        <f t="shared" si="26"/>
        <v>1.66495029027869-0.0693267706358219j</v>
      </c>
      <c r="H221" s="55">
        <f t="shared" si="36"/>
        <v>4.4355487143528265</v>
      </c>
      <c r="I221" s="55">
        <f t="shared" si="37"/>
        <v>-2.3843583461909788</v>
      </c>
      <c r="J221" s="55"/>
      <c r="K221" s="55"/>
      <c r="L221" s="55" t="str">
        <f t="shared" si="27"/>
        <v>0.84+0.00610308110493571j</v>
      </c>
      <c r="M221" s="55" t="str">
        <f t="shared" si="28"/>
        <v>1+6.11034667767968j</v>
      </c>
      <c r="N221" s="55" t="str">
        <f t="shared" si="38"/>
        <v>0.0228840838994285-0.13372660492168j</v>
      </c>
      <c r="O221" s="55">
        <f t="shared" si="39"/>
        <v>-80.289269722509687</v>
      </c>
      <c r="P221" s="55"/>
      <c r="Q221" s="55"/>
      <c r="R221" s="55"/>
      <c r="S221" s="55"/>
      <c r="T221" s="55"/>
      <c r="U221" s="55" t="str">
        <f t="shared" si="29"/>
        <v>44.9999999590909-10.0098472515699j</v>
      </c>
      <c r="V221" s="55">
        <f t="shared" si="30"/>
        <v>33.273992020038051</v>
      </c>
      <c r="W221" s="55">
        <f t="shared" si="31"/>
        <v>-12.540755057185359</v>
      </c>
      <c r="X221" s="55"/>
      <c r="Y221" s="55" t="str">
        <f t="shared" si="32"/>
        <v>85000-0.000656172038439888j</v>
      </c>
      <c r="Z221" s="55" t="str">
        <f t="shared" si="33"/>
        <v>0.19047619047619+1.19033476360977E-09j</v>
      </c>
      <c r="AA221" s="55">
        <f t="shared" si="40"/>
        <v>-14.403186068119158</v>
      </c>
      <c r="AB221" s="55">
        <f t="shared" si="41"/>
        <v>3.5805608035334825E-7</v>
      </c>
      <c r="AC221" s="55"/>
      <c r="AD221" s="55"/>
      <c r="AE221" s="55"/>
      <c r="AF221" s="55" t="str">
        <f t="shared" si="42"/>
        <v>-0.180419627320445-1.97697952328362j</v>
      </c>
      <c r="AG221" s="55">
        <f t="shared" si="43"/>
        <v>5.9560635523632799</v>
      </c>
      <c r="AH221" s="55">
        <f t="shared" si="44"/>
        <v>-95.214382767829932</v>
      </c>
      <c r="AI221" s="55">
        <f t="shared" si="34"/>
        <v>84.785617232170068</v>
      </c>
      <c r="AJ221" s="55">
        <f t="shared" si="45"/>
        <v>-5.9560635523632799</v>
      </c>
      <c r="AK221" s="55"/>
      <c r="AL221" s="55"/>
      <c r="AM221" s="39"/>
      <c r="AN221" s="55"/>
    </row>
    <row r="222" spans="2:40" s="29" customFormat="1" hidden="1" x14ac:dyDescent="0.3">
      <c r="B222" s="38">
        <v>109</v>
      </c>
      <c r="C222" s="55">
        <f t="shared" si="23"/>
        <v>15135.612484362091</v>
      </c>
      <c r="D222" s="55" t="str">
        <f t="shared" si="35"/>
        <v>95099.8579769078j</v>
      </c>
      <c r="E222" s="55">
        <f t="shared" si="24"/>
        <v>0.99923060396617336</v>
      </c>
      <c r="F222" s="55" t="str">
        <f t="shared" si="25"/>
        <v>0.0435707312356478j</v>
      </c>
      <c r="G222" s="55" t="str">
        <f t="shared" si="26"/>
        <v>1.66478467031639-0.0725917372302957j</v>
      </c>
      <c r="H222" s="55">
        <f t="shared" si="36"/>
        <v>4.4354109082696143</v>
      </c>
      <c r="I222" s="55">
        <f t="shared" si="37"/>
        <v>-2.4967596347346825</v>
      </c>
      <c r="J222" s="55"/>
      <c r="K222" s="55"/>
      <c r="L222" s="55" t="str">
        <f t="shared" si="27"/>
        <v>0.84+0.0063907104560482j</v>
      </c>
      <c r="M222" s="55" t="str">
        <f t="shared" si="28"/>
        <v>1+6.39831844468636j</v>
      </c>
      <c r="N222" s="55" t="str">
        <f t="shared" si="38"/>
        <v>0.0210043335685599-0.128001704434013j</v>
      </c>
      <c r="O222" s="55">
        <f t="shared" si="39"/>
        <v>-80.681146891144664</v>
      </c>
      <c r="P222" s="55"/>
      <c r="Q222" s="55"/>
      <c r="R222" s="55"/>
      <c r="S222" s="55"/>
      <c r="T222" s="55"/>
      <c r="U222" s="55" t="str">
        <f t="shared" si="29"/>
        <v>44.9999999590909-9.55932992092863j</v>
      </c>
      <c r="V222" s="55">
        <f t="shared" si="30"/>
        <v>33.255938098108892</v>
      </c>
      <c r="W222" s="55">
        <f t="shared" si="31"/>
        <v>-11.993037381274011</v>
      </c>
      <c r="X222" s="55"/>
      <c r="Y222" s="55" t="str">
        <f t="shared" si="32"/>
        <v>85000-0.000687096473883159j</v>
      </c>
      <c r="Z222" s="55" t="str">
        <f t="shared" si="33"/>
        <v>0.19047619047619+1.24643351271321E-09j</v>
      </c>
      <c r="AA222" s="55">
        <f t="shared" si="40"/>
        <v>-14.403186068119158</v>
      </c>
      <c r="AB222" s="55">
        <f t="shared" si="41"/>
        <v>3.7493074354119797E-7</v>
      </c>
      <c r="AC222" s="55"/>
      <c r="AD222" s="55"/>
      <c r="AE222" s="55"/>
      <c r="AF222" s="55" t="str">
        <f t="shared" si="42"/>
        <v>-0.170706912488778-1.88635132001899j</v>
      </c>
      <c r="AG222" s="55">
        <f t="shared" si="43"/>
        <v>5.5478732798782717</v>
      </c>
      <c r="AH222" s="55">
        <f t="shared" si="44"/>
        <v>-95.170943532222623</v>
      </c>
      <c r="AI222" s="55">
        <f t="shared" si="34"/>
        <v>84.829056467777377</v>
      </c>
      <c r="AJ222" s="55">
        <f t="shared" si="45"/>
        <v>-5.5478732798782717</v>
      </c>
      <c r="AK222" s="55"/>
      <c r="AL222" s="55"/>
      <c r="AM222" s="39"/>
      <c r="AN222" s="55"/>
    </row>
    <row r="223" spans="2:40" s="29" customFormat="1" hidden="1" x14ac:dyDescent="0.3">
      <c r="B223" s="38">
        <v>110</v>
      </c>
      <c r="C223" s="55">
        <f t="shared" si="23"/>
        <v>15848.931924611154</v>
      </c>
      <c r="D223" s="55" t="str">
        <f t="shared" si="35"/>
        <v>99581.7762032063j</v>
      </c>
      <c r="E223" s="55">
        <f t="shared" si="24"/>
        <v>0.99915637402471003</v>
      </c>
      <c r="F223" s="55" t="str">
        <f t="shared" si="25"/>
        <v>0.0456241565362999j</v>
      </c>
      <c r="G223" s="55" t="str">
        <f t="shared" si="26"/>
        <v>1.6646030661886-0.0760102350712874j</v>
      </c>
      <c r="H223" s="55">
        <f t="shared" si="36"/>
        <v>4.4352597661934858</v>
      </c>
      <c r="I223" s="55">
        <f t="shared" si="37"/>
        <v>-2.6144626618923721</v>
      </c>
      <c r="J223" s="55"/>
      <c r="K223" s="55"/>
      <c r="L223" s="55" t="str">
        <f t="shared" si="27"/>
        <v>0.84+0.00669189536085546j</v>
      </c>
      <c r="M223" s="55" t="str">
        <f t="shared" si="28"/>
        <v>1+6.69986190295172j</v>
      </c>
      <c r="N223" s="55" t="str">
        <f t="shared" si="38"/>
        <v>0.0192824244182612-0.122497685395599j</v>
      </c>
      <c r="O223" s="55">
        <f t="shared" si="39"/>
        <v>-81.054444111998649</v>
      </c>
      <c r="P223" s="55"/>
      <c r="Q223" s="55"/>
      <c r="R223" s="55"/>
      <c r="S223" s="55"/>
      <c r="T223" s="55"/>
      <c r="U223" s="55" t="str">
        <f t="shared" si="29"/>
        <v>44.999999959091-9.12908921069138j</v>
      </c>
      <c r="V223" s="55">
        <f t="shared" si="30"/>
        <v>33.239407032100281</v>
      </c>
      <c r="W223" s="55">
        <f t="shared" si="31"/>
        <v>-11.467884839455325</v>
      </c>
      <c r="X223" s="55"/>
      <c r="Y223" s="55" t="str">
        <f t="shared" si="32"/>
        <v>85000-0.000719478333068165j</v>
      </c>
      <c r="Z223" s="55" t="str">
        <f t="shared" si="33"/>
        <v>0.19047619047619+1.30517611440937E-09j</v>
      </c>
      <c r="AA223" s="55">
        <f t="shared" si="40"/>
        <v>-14.403186068119158</v>
      </c>
      <c r="AB223" s="55">
        <f t="shared" si="41"/>
        <v>3.9260068510394005E-7</v>
      </c>
      <c r="AC223" s="55"/>
      <c r="AD223" s="55"/>
      <c r="AE223" s="55"/>
      <c r="AF223" s="55" t="str">
        <f t="shared" si="42"/>
        <v>-0.161809553796709-1.79998587208264j</v>
      </c>
      <c r="AG223" s="55">
        <f t="shared" si="43"/>
        <v>5.140336623826026</v>
      </c>
      <c r="AH223" s="55">
        <f t="shared" si="44"/>
        <v>-95.13679122074565</v>
      </c>
      <c r="AI223" s="55">
        <f t="shared" si="34"/>
        <v>84.86320877925435</v>
      </c>
      <c r="AJ223" s="55">
        <f t="shared" si="45"/>
        <v>-5.140336623826026</v>
      </c>
      <c r="AK223" s="55"/>
      <c r="AL223" s="55"/>
      <c r="AM223" s="39"/>
      <c r="AN223" s="55"/>
    </row>
    <row r="224" spans="2:40" s="29" customFormat="1" hidden="1" x14ac:dyDescent="0.3">
      <c r="B224" s="38">
        <v>111</v>
      </c>
      <c r="C224" s="55">
        <f t="shared" si="23"/>
        <v>16595.869074375623</v>
      </c>
      <c r="D224" s="55" t="str">
        <f t="shared" si="35"/>
        <v>104274.920727993j</v>
      </c>
      <c r="E224" s="55">
        <f t="shared" si="24"/>
        <v>0.99907498251239457</v>
      </c>
      <c r="F224" s="55" t="str">
        <f t="shared" si="25"/>
        <v>0.0477743567899027j</v>
      </c>
      <c r="G224" s="55" t="str">
        <f t="shared" si="26"/>
        <v>1.66440393467706-0.0795894490499797j</v>
      </c>
      <c r="H224" s="55">
        <f t="shared" si="36"/>
        <v>4.4350939932628606</v>
      </c>
      <c r="I224" s="55">
        <f t="shared" si="37"/>
        <v>-2.73771794531118</v>
      </c>
      <c r="J224" s="55"/>
      <c r="K224" s="55"/>
      <c r="L224" s="55" t="str">
        <f t="shared" si="27"/>
        <v>0.84+0.00700727467292113j</v>
      </c>
      <c r="M224" s="55" t="str">
        <f t="shared" si="28"/>
        <v>1+7.01561666657937j</v>
      </c>
      <c r="N224" s="55" t="str">
        <f t="shared" si="38"/>
        <v>0.0177056995763206-0.117209126368161j</v>
      </c>
      <c r="O224" s="55">
        <f t="shared" si="39"/>
        <v>-81.409804044167942</v>
      </c>
      <c r="P224" s="55"/>
      <c r="Q224" s="55"/>
      <c r="R224" s="55"/>
      <c r="S224" s="55"/>
      <c r="T224" s="55"/>
      <c r="U224" s="55" t="str">
        <f t="shared" si="29"/>
        <v>44.9999999590909-8.71821252262829j</v>
      </c>
      <c r="V224" s="55">
        <f t="shared" si="30"/>
        <v>33.224275460597021</v>
      </c>
      <c r="W224" s="55">
        <f t="shared" si="31"/>
        <v>-10.964537115870764</v>
      </c>
      <c r="X224" s="55"/>
      <c r="Y224" s="55" t="str">
        <f t="shared" si="32"/>
        <v>85000-0.000753386302259749j</v>
      </c>
      <c r="Z224" s="55" t="str">
        <f t="shared" si="33"/>
        <v>0.19047619047619+1.3666871696322E-09j</v>
      </c>
      <c r="AA224" s="55">
        <f t="shared" si="40"/>
        <v>-14.403186068119158</v>
      </c>
      <c r="AB224" s="55">
        <f t="shared" si="41"/>
        <v>4.111033853566776E-7</v>
      </c>
      <c r="AC224" s="55"/>
      <c r="AD224" s="55"/>
      <c r="AE224" s="55"/>
      <c r="AF224" s="55" t="str">
        <f t="shared" si="42"/>
        <v>-0.153662149666783-1.71766767819936j</v>
      </c>
      <c r="AG224" s="55">
        <f t="shared" si="43"/>
        <v>4.7334013312176015</v>
      </c>
      <c r="AH224" s="55">
        <f t="shared" si="44"/>
        <v>-95.1120586942465</v>
      </c>
      <c r="AI224" s="55">
        <f t="shared" si="34"/>
        <v>84.8879413057535</v>
      </c>
      <c r="AJ224" s="55">
        <f t="shared" si="45"/>
        <v>-4.7334013312176015</v>
      </c>
      <c r="AK224" s="55"/>
      <c r="AL224" s="55"/>
      <c r="AM224" s="39"/>
      <c r="AN224" s="55"/>
    </row>
    <row r="225" spans="2:40" s="29" customFormat="1" hidden="1" x14ac:dyDescent="0.3">
      <c r="B225" s="38">
        <v>112</v>
      </c>
      <c r="C225" s="55">
        <f t="shared" si="23"/>
        <v>17378.008287493769</v>
      </c>
      <c r="D225" s="55" t="str">
        <f t="shared" si="35"/>
        <v>109189.246340026j</v>
      </c>
      <c r="E225" s="55">
        <f t="shared" si="24"/>
        <v>0.99898573849378947</v>
      </c>
      <c r="F225" s="55" t="str">
        <f t="shared" si="25"/>
        <v>0.0500258928594765j</v>
      </c>
      <c r="G225" s="55" t="str">
        <f t="shared" si="26"/>
        <v>1.66418558345759-0.083336895101083j</v>
      </c>
      <c r="H225" s="55">
        <f t="shared" si="36"/>
        <v>4.4349121680276058</v>
      </c>
      <c r="I225" s="55">
        <f t="shared" si="37"/>
        <v>-2.8667879056624215</v>
      </c>
      <c r="J225" s="55"/>
      <c r="K225" s="55"/>
      <c r="L225" s="55" t="str">
        <f t="shared" si="27"/>
        <v>0.84+0.00733751735404975j</v>
      </c>
      <c r="M225" s="55" t="str">
        <f t="shared" si="28"/>
        <v>1+7.34625249375695j</v>
      </c>
      <c r="N225" s="55" t="str">
        <f t="shared" si="38"/>
        <v>0.0162624180365637-0.112130311701575j</v>
      </c>
      <c r="O225" s="55">
        <f t="shared" si="39"/>
        <v>-81.747849763481184</v>
      </c>
      <c r="P225" s="55"/>
      <c r="Q225" s="55"/>
      <c r="R225" s="55"/>
      <c r="S225" s="55"/>
      <c r="T225" s="55"/>
      <c r="U225" s="55" t="str">
        <f t="shared" si="29"/>
        <v>44.9999999590909-8.32582833219682j</v>
      </c>
      <c r="V225" s="55">
        <f t="shared" si="30"/>
        <v>33.210429185289847</v>
      </c>
      <c r="W225" s="55">
        <f t="shared" si="31"/>
        <v>-10.4822379139812</v>
      </c>
      <c r="X225" s="55"/>
      <c r="Y225" s="55" t="str">
        <f t="shared" si="32"/>
        <v>85000-0.000788892304806688j</v>
      </c>
      <c r="Z225" s="55" t="str">
        <f t="shared" si="33"/>
        <v>0.19047619047619+1.43109715157676E-09j</v>
      </c>
      <c r="AA225" s="55">
        <f t="shared" si="40"/>
        <v>-14.403186068119158</v>
      </c>
      <c r="AB225" s="55">
        <f t="shared" si="41"/>
        <v>4.3047809100734762E-7</v>
      </c>
      <c r="AC225" s="55"/>
      <c r="AD225" s="55"/>
      <c r="AE225" s="55"/>
      <c r="AF225" s="55" t="str">
        <f t="shared" si="42"/>
        <v>-0.146204029149416-1.63919370281375j</v>
      </c>
      <c r="AG225" s="55">
        <f t="shared" si="43"/>
        <v>4.3270183914488287</v>
      </c>
      <c r="AH225" s="55">
        <f t="shared" si="44"/>
        <v>-95.096875152646732</v>
      </c>
      <c r="AI225" s="55">
        <f t="shared" si="34"/>
        <v>84.903124847353268</v>
      </c>
      <c r="AJ225" s="55">
        <f t="shared" si="45"/>
        <v>-4.3270183914488287</v>
      </c>
      <c r="AK225" s="55"/>
      <c r="AL225" s="55"/>
      <c r="AM225" s="39"/>
      <c r="AN225" s="55"/>
    </row>
    <row r="226" spans="2:40" s="29" customFormat="1" hidden="1" x14ac:dyDescent="0.3">
      <c r="B226" s="38">
        <v>113</v>
      </c>
      <c r="C226" s="55">
        <f t="shared" si="23"/>
        <v>18197.008586099848</v>
      </c>
      <c r="D226" s="55" t="str">
        <f t="shared" si="35"/>
        <v>114335.176982803j</v>
      </c>
      <c r="E226" s="55">
        <f t="shared" si="24"/>
        <v>0.99888788437325282</v>
      </c>
      <c r="F226" s="55" t="str">
        <f t="shared" si="25"/>
        <v>0.0523835405548932j</v>
      </c>
      <c r="G226" s="55" t="str">
        <f t="shared" si="26"/>
        <v>1.66394615667108-0.0872604346721338j</v>
      </c>
      <c r="H226" s="55">
        <f t="shared" si="36"/>
        <v>4.4347127299001503</v>
      </c>
      <c r="I226" s="55">
        <f t="shared" si="37"/>
        <v>-3.0019474417899188</v>
      </c>
      <c r="J226" s="55"/>
      <c r="K226" s="55"/>
      <c r="L226" s="55" t="str">
        <f t="shared" si="27"/>
        <v>0.84+0.00768332389324436j</v>
      </c>
      <c r="M226" s="55" t="str">
        <f t="shared" si="28"/>
        <v>1+7.69247070740299j</v>
      </c>
      <c r="N226" s="55" t="str">
        <f t="shared" si="38"/>
        <v>0.0149417051612905-0.107255305378635j</v>
      </c>
      <c r="O226" s="55">
        <f t="shared" si="39"/>
        <v>-82.069183859679455</v>
      </c>
      <c r="P226" s="55"/>
      <c r="Q226" s="55"/>
      <c r="R226" s="55"/>
      <c r="S226" s="55"/>
      <c r="T226" s="55"/>
      <c r="U226" s="55" t="str">
        <f t="shared" si="29"/>
        <v>44.9999999590909-7.95110433992122j</v>
      </c>
      <c r="V226" s="55">
        <f t="shared" si="30"/>
        <v>33.197762626761957</v>
      </c>
      <c r="W226" s="55">
        <f t="shared" si="31"/>
        <v>-10.020238141417696</v>
      </c>
      <c r="X226" s="55"/>
      <c r="Y226" s="55" t="str">
        <f t="shared" si="32"/>
        <v>85000-0.000826071653700751j</v>
      </c>
      <c r="Z226" s="55" t="str">
        <f t="shared" si="33"/>
        <v>0.19047619047619+1.49854268245034E-09j</v>
      </c>
      <c r="AA226" s="55">
        <f t="shared" si="40"/>
        <v>-14.403186068119158</v>
      </c>
      <c r="AB226" s="55">
        <f t="shared" si="41"/>
        <v>4.5076589840424362E-7</v>
      </c>
      <c r="AC226" s="55"/>
      <c r="AD226" s="55"/>
      <c r="AE226" s="55"/>
      <c r="AF226" s="55" t="str">
        <f t="shared" si="42"/>
        <v>-0.13937899608748-1.56437250124684j</v>
      </c>
      <c r="AG226" s="55">
        <f t="shared" si="43"/>
        <v>3.9211419063297486</v>
      </c>
      <c r="AH226" s="55">
        <f t="shared" si="44"/>
        <v>-95.091368992121161</v>
      </c>
      <c r="AI226" s="55">
        <f t="shared" si="34"/>
        <v>84.908631007878839</v>
      </c>
      <c r="AJ226" s="55">
        <f t="shared" si="45"/>
        <v>-3.9211419063297486</v>
      </c>
      <c r="AK226" s="55"/>
      <c r="AL226" s="55"/>
      <c r="AM226" s="39"/>
      <c r="AN226" s="55"/>
    </row>
    <row r="227" spans="2:40" s="29" customFormat="1" hidden="1" x14ac:dyDescent="0.3">
      <c r="B227" s="38">
        <v>114</v>
      </c>
      <c r="C227" s="55">
        <f t="shared" si="23"/>
        <v>19054.607179632498</v>
      </c>
      <c r="D227" s="55" t="str">
        <f t="shared" si="35"/>
        <v>119723.627865146j</v>
      </c>
      <c r="E227" s="55">
        <f t="shared" si="24"/>
        <v>0.99878058946368153</v>
      </c>
      <c r="F227" s="55" t="str">
        <f t="shared" si="25"/>
        <v>0.0548523007630112j</v>
      </c>
      <c r="G227" s="55" t="str">
        <f t="shared" si="26"/>
        <v>1.66368361909383-0.0913682897041806j</v>
      </c>
      <c r="H227" s="55">
        <f t="shared" si="36"/>
        <v>4.4344939653281914</v>
      </c>
      <c r="I227" s="55">
        <f t="shared" si="37"/>
        <v>-3.1434845350338199</v>
      </c>
      <c r="J227" s="55"/>
      <c r="K227" s="55"/>
      <c r="L227" s="55" t="str">
        <f t="shared" si="27"/>
        <v>0.84+0.00804542779253781j</v>
      </c>
      <c r="M227" s="55" t="str">
        <f t="shared" si="28"/>
        <v>1+8.05500568276702j</v>
      </c>
      <c r="N227" s="55" t="str">
        <f t="shared" si="38"/>
        <v>0.013733502814953-0.102578015426205j</v>
      </c>
      <c r="O227" s="55">
        <f t="shared" si="39"/>
        <v>-82.374387746275744</v>
      </c>
      <c r="P227" s="55"/>
      <c r="Q227" s="55"/>
      <c r="R227" s="55"/>
      <c r="S227" s="55"/>
      <c r="T227" s="55"/>
      <c r="U227" s="55" t="str">
        <f t="shared" si="29"/>
        <v>44.9999999590909-7.59324570597365j</v>
      </c>
      <c r="V227" s="55">
        <f t="shared" si="30"/>
        <v>33.186178289199788</v>
      </c>
      <c r="W227" s="55">
        <f t="shared" si="31"/>
        <v>-9.5777986179341958</v>
      </c>
      <c r="X227" s="55"/>
      <c r="Y227" s="55" t="str">
        <f t="shared" si="32"/>
        <v>85000-0.000865003211325679j</v>
      </c>
      <c r="Z227" s="55" t="str">
        <f t="shared" si="33"/>
        <v>0.19047619047619+1.56916682326654E-09j</v>
      </c>
      <c r="AA227" s="55">
        <f t="shared" si="40"/>
        <v>-14.403186068119158</v>
      </c>
      <c r="AB227" s="55">
        <f t="shared" si="41"/>
        <v>4.720098407068995E-7</v>
      </c>
      <c r="AC227" s="55"/>
      <c r="AD227" s="55"/>
      <c r="AE227" s="55"/>
      <c r="AF227" s="55" t="str">
        <f t="shared" si="42"/>
        <v>-0.133135071364007-1.49302341575707j</v>
      </c>
      <c r="AG227" s="55">
        <f t="shared" si="43"/>
        <v>3.5157289442264328</v>
      </c>
      <c r="AH227" s="55">
        <f t="shared" si="44"/>
        <v>-95.095670427233927</v>
      </c>
      <c r="AI227" s="55">
        <f t="shared" si="34"/>
        <v>84.904329572766073</v>
      </c>
      <c r="AJ227" s="55">
        <f t="shared" si="45"/>
        <v>-3.5157289442264328</v>
      </c>
      <c r="AK227" s="55"/>
      <c r="AL227" s="55"/>
      <c r="AM227" s="39"/>
      <c r="AN227" s="55"/>
    </row>
    <row r="228" spans="2:40" s="29" customFormat="1" hidden="1" x14ac:dyDescent="0.3">
      <c r="B228" s="38">
        <v>115</v>
      </c>
      <c r="C228" s="55">
        <f t="shared" si="23"/>
        <v>19952.623149688818</v>
      </c>
      <c r="D228" s="55" t="str">
        <f t="shared" si="35"/>
        <v>125366.028613816j</v>
      </c>
      <c r="E228" s="55">
        <f t="shared" si="24"/>
        <v>0.99866294293477953</v>
      </c>
      <c r="F228" s="55" t="str">
        <f t="shared" si="25"/>
        <v>0.0574374100552229j</v>
      </c>
      <c r="G228" s="55" t="str">
        <f t="shared" si="26"/>
        <v>1.6633957387705-0.0956690581219565j</v>
      </c>
      <c r="H228" s="55">
        <f t="shared" si="36"/>
        <v>4.434253992552156</v>
      </c>
      <c r="I228" s="55">
        <f t="shared" si="37"/>
        <v>-3.2917008844026978</v>
      </c>
      <c r="J228" s="55"/>
      <c r="K228" s="55"/>
      <c r="L228" s="55" t="str">
        <f t="shared" si="27"/>
        <v>0.84+0.00842459712284845j</v>
      </c>
      <c r="M228" s="55" t="str">
        <f t="shared" si="28"/>
        <v>1+8.43462640513754j</v>
      </c>
      <c r="N228" s="55" t="str">
        <f t="shared" si="38"/>
        <v>0.0126285198406658-0.098092249783035j</v>
      </c>
      <c r="O228" s="55">
        <f t="shared" si="39"/>
        <v>-82.664021154629495</v>
      </c>
      <c r="P228" s="55"/>
      <c r="Q228" s="55"/>
      <c r="R228" s="55"/>
      <c r="S228" s="55"/>
      <c r="T228" s="55"/>
      <c r="U228" s="55" t="str">
        <f t="shared" si="29"/>
        <v>44.9999999590909-7.25149336421269j</v>
      </c>
      <c r="V228" s="55">
        <f t="shared" si="30"/>
        <v>33.175586238651135</v>
      </c>
      <c r="W228" s="55">
        <f t="shared" si="31"/>
        <v>-9.1541923524577662</v>
      </c>
      <c r="X228" s="55"/>
      <c r="Y228" s="55" t="str">
        <f t="shared" si="32"/>
        <v>85000-0.000905769556734824j</v>
      </c>
      <c r="Z228" s="55" t="str">
        <f t="shared" si="33"/>
        <v>0.19047619047619+1.64311937729673E-09j</v>
      </c>
      <c r="AA228" s="55">
        <f t="shared" si="40"/>
        <v>-14.403186068119158</v>
      </c>
      <c r="AB228" s="55">
        <f t="shared" si="41"/>
        <v>4.9425497916515081E-7</v>
      </c>
      <c r="AC228" s="55"/>
      <c r="AD228" s="55"/>
      <c r="AE228" s="55"/>
      <c r="AF228" s="55" t="str">
        <f t="shared" si="42"/>
        <v>-0.127424236907951-1.42497583690614j</v>
      </c>
      <c r="AG228" s="55">
        <f t="shared" si="43"/>
        <v>3.1107393828204852</v>
      </c>
      <c r="AH228" s="55">
        <f t="shared" si="44"/>
        <v>-95.109913897234961</v>
      </c>
      <c r="AI228" s="55">
        <f t="shared" si="34"/>
        <v>84.890086102765039</v>
      </c>
      <c r="AJ228" s="55">
        <f t="shared" si="45"/>
        <v>-3.1107393828204852</v>
      </c>
      <c r="AK228" s="55"/>
      <c r="AL228" s="55"/>
      <c r="AM228" s="39"/>
      <c r="AN228" s="55"/>
    </row>
    <row r="229" spans="2:40" s="29" customFormat="1" hidden="1" x14ac:dyDescent="0.3">
      <c r="B229" s="38">
        <v>116</v>
      </c>
      <c r="C229" s="55">
        <f t="shared" si="23"/>
        <v>20892.961308540394</v>
      </c>
      <c r="D229" s="55" t="str">
        <f t="shared" si="35"/>
        <v>131274.347517293j</v>
      </c>
      <c r="E229" s="55">
        <f t="shared" si="24"/>
        <v>0.99853394608098656</v>
      </c>
      <c r="F229" s="55" t="str">
        <f t="shared" si="25"/>
        <v>0.0601443517949298j</v>
      </c>
      <c r="G229" s="55" t="str">
        <f t="shared" si="26"/>
        <v>1.66308006795927-0.100171729827566j</v>
      </c>
      <c r="H229" s="55">
        <f t="shared" si="36"/>
        <v>4.4339907447939613</v>
      </c>
      <c r="I229" s="55">
        <f t="shared" si="37"/>
        <v>-3.4469125743897973</v>
      </c>
      <c r="J229" s="55"/>
      <c r="K229" s="55"/>
      <c r="L229" s="55" t="str">
        <f t="shared" si="27"/>
        <v>0.84+0.00882163615316206j</v>
      </c>
      <c r="M229" s="55" t="str">
        <f t="shared" si="28"/>
        <v>1+8.83213810096347j</v>
      </c>
      <c r="N229" s="55" t="str">
        <f t="shared" si="38"/>
        <v>0.0116181834402143-0.0937917644731371j</v>
      </c>
      <c r="O229" s="55">
        <f t="shared" si="39"/>
        <v>-82.938621786505266</v>
      </c>
      <c r="P229" s="55"/>
      <c r="Q229" s="55"/>
      <c r="R229" s="55"/>
      <c r="S229" s="55"/>
      <c r="T229" s="55"/>
      <c r="U229" s="55" t="str">
        <f t="shared" si="29"/>
        <v>44.9999999590909-6.92512241210184j</v>
      </c>
      <c r="V229" s="55">
        <f t="shared" si="30"/>
        <v>33.165903598387743</v>
      </c>
      <c r="W229" s="55">
        <f t="shared" si="31"/>
        <v>-8.7487064332348456</v>
      </c>
      <c r="X229" s="55"/>
      <c r="Y229" s="55" t="str">
        <f t="shared" si="32"/>
        <v>85000-0.000948457160812441j</v>
      </c>
      <c r="Z229" s="55" t="str">
        <f t="shared" si="33"/>
        <v>0.19047619047619+1.72055720782302E-09j</v>
      </c>
      <c r="AA229" s="55">
        <f t="shared" si="40"/>
        <v>-14.403186068119158</v>
      </c>
      <c r="AB229" s="55">
        <f t="shared" si="41"/>
        <v>5.1754849870013094E-7</v>
      </c>
      <c r="AC229" s="55"/>
      <c r="AD229" s="55"/>
      <c r="AE229" s="55"/>
      <c r="AF229" s="55" t="str">
        <f t="shared" si="42"/>
        <v>-0.122202184353162-1.36006852488819j</v>
      </c>
      <c r="AG229" s="55">
        <f t="shared" si="43"/>
        <v>2.7061357442095253</v>
      </c>
      <c r="AH229" s="55">
        <f t="shared" si="44"/>
        <v>-95.13424027658138</v>
      </c>
      <c r="AI229" s="55">
        <f t="shared" si="34"/>
        <v>84.865759723418606</v>
      </c>
      <c r="AJ229" s="55">
        <f t="shared" si="45"/>
        <v>-2.7061357442095253</v>
      </c>
      <c r="AK229" s="55"/>
      <c r="AL229" s="55"/>
      <c r="AM229" s="39"/>
      <c r="AN229" s="55"/>
    </row>
    <row r="230" spans="2:40" s="29" customFormat="1" hidden="1" x14ac:dyDescent="0.3">
      <c r="B230" s="38">
        <v>117</v>
      </c>
      <c r="C230" s="55">
        <f t="shared" si="23"/>
        <v>21877.616239495524</v>
      </c>
      <c r="D230" s="55" t="str">
        <f t="shared" si="35"/>
        <v>137461.116912112j</v>
      </c>
      <c r="E230" s="55">
        <f t="shared" si="24"/>
        <v>0.99839250384343148</v>
      </c>
      <c r="F230" s="55" t="str">
        <f t="shared" si="25"/>
        <v>0.0629788677684873j</v>
      </c>
      <c r="G230" s="55" t="str">
        <f t="shared" si="26"/>
        <v>1.66273392222424-0.10488570318669j</v>
      </c>
      <c r="H230" s="55">
        <f t="shared" si="36"/>
        <v>4.4337019517070129</v>
      </c>
      <c r="I230" s="55">
        <f t="shared" si="37"/>
        <v>-3.6094507773590259</v>
      </c>
      <c r="J230" s="55"/>
      <c r="K230" s="55"/>
      <c r="L230" s="55" t="str">
        <f t="shared" si="27"/>
        <v>0.84+0.00923738705649396j</v>
      </c>
      <c r="M230" s="55" t="str">
        <f t="shared" si="28"/>
        <v>1+9.2483839458469j</v>
      </c>
      <c r="N230" s="55" t="str">
        <f t="shared" si="38"/>
        <v>0.0106945918897658-0.0896703048842002j</v>
      </c>
      <c r="O230" s="55">
        <f t="shared" si="39"/>
        <v>-83.198705101967036</v>
      </c>
      <c r="P230" s="55"/>
      <c r="Q230" s="55"/>
      <c r="R230" s="55"/>
      <c r="S230" s="55"/>
      <c r="T230" s="55"/>
      <c r="U230" s="55" t="str">
        <f t="shared" si="29"/>
        <v>44.9999999590909-6.61344057309444j</v>
      </c>
      <c r="V230" s="55">
        <f t="shared" si="30"/>
        <v>33.157054064014702</v>
      </c>
      <c r="W230" s="55">
        <f t="shared" si="31"/>
        <v>-8.3606435726368407</v>
      </c>
      <c r="X230" s="55"/>
      <c r="Y230" s="55" t="str">
        <f t="shared" si="32"/>
        <v>85000-0.000993156569690007j</v>
      </c>
      <c r="Z230" s="55" t="str">
        <f t="shared" si="33"/>
        <v>0.19047619047619+1.80164457086623E-09j</v>
      </c>
      <c r="AA230" s="55">
        <f t="shared" si="40"/>
        <v>-14.403186068119158</v>
      </c>
      <c r="AB230" s="55">
        <f t="shared" si="41"/>
        <v>5.4193980798979139E-7</v>
      </c>
      <c r="AC230" s="55"/>
      <c r="AD230" s="55"/>
      <c r="AE230" s="55"/>
      <c r="AF230" s="55" t="str">
        <f t="shared" si="42"/>
        <v>-0.117428070581815-1.29814898578037j</v>
      </c>
      <c r="AG230" s="55">
        <f t="shared" si="43"/>
        <v>2.3018830253839679</v>
      </c>
      <c r="AH230" s="55">
        <f t="shared" si="44"/>
        <v>-95.168798910023099</v>
      </c>
      <c r="AI230" s="55">
        <f t="shared" si="34"/>
        <v>84.831201089976901</v>
      </c>
      <c r="AJ230" s="55">
        <f t="shared" si="45"/>
        <v>-2.3018830253839679</v>
      </c>
      <c r="AK230" s="55"/>
      <c r="AL230" s="55"/>
      <c r="AM230" s="39"/>
      <c r="AN230" s="55"/>
    </row>
    <row r="231" spans="2:40" s="29" customFormat="1" hidden="1" x14ac:dyDescent="0.3">
      <c r="B231" s="38">
        <v>118</v>
      </c>
      <c r="C231" s="55">
        <f t="shared" si="23"/>
        <v>22908.676527677744</v>
      </c>
      <c r="D231" s="55" t="str">
        <f t="shared" si="35"/>
        <v>143939.459765635j</v>
      </c>
      <c r="E231" s="55">
        <f t="shared" si="24"/>
        <v>0.99823741551393874</v>
      </c>
      <c r="F231" s="55" t="str">
        <f t="shared" si="25"/>
        <v>0.0659469703643058j</v>
      </c>
      <c r="G231" s="55" t="str">
        <f t="shared" si="26"/>
        <v>1.66235435749327-0.109820801990419j</v>
      </c>
      <c r="H231" s="55">
        <f t="shared" si="36"/>
        <v>4.4333851188945523</v>
      </c>
      <c r="I231" s="55">
        <f t="shared" si="37"/>
        <v>-3.7796624925741091</v>
      </c>
      <c r="J231" s="55"/>
      <c r="K231" s="55"/>
      <c r="L231" s="55" t="str">
        <f t="shared" si="27"/>
        <v>0.84+0.00967273169625067j</v>
      </c>
      <c r="M231" s="55" t="str">
        <f t="shared" si="28"/>
        <v>1+9.68424685303192j</v>
      </c>
      <c r="N231" s="55" t="str">
        <f t="shared" si="38"/>
        <v>0.00985046891514253-0.0857216408961071j</v>
      </c>
      <c r="O231" s="55">
        <f t="shared" si="39"/>
        <v>-83.444764221880135</v>
      </c>
      <c r="P231" s="55"/>
      <c r="Q231" s="55"/>
      <c r="R231" s="55"/>
      <c r="S231" s="55"/>
      <c r="T231" s="55"/>
      <c r="U231" s="55" t="str">
        <f t="shared" si="29"/>
        <v>44.9999999590909-6.31578672822196j</v>
      </c>
      <c r="V231" s="55">
        <f t="shared" si="30"/>
        <v>33.148967440193779</v>
      </c>
      <c r="W231" s="55">
        <f t="shared" si="31"/>
        <v>-7.9893233454630446</v>
      </c>
      <c r="X231" s="55"/>
      <c r="Y231" s="55" t="str">
        <f t="shared" si="32"/>
        <v>85000-0.00103996259680671j</v>
      </c>
      <c r="Z231" s="55" t="str">
        <f t="shared" si="33"/>
        <v>0.19047619047619+1.88655346359494E-09j</v>
      </c>
      <c r="AA231" s="55">
        <f t="shared" si="40"/>
        <v>-14.403186068119158</v>
      </c>
      <c r="AB231" s="55">
        <f t="shared" si="41"/>
        <v>5.6748064427133319E-7</v>
      </c>
      <c r="AC231" s="55"/>
      <c r="AD231" s="55"/>
      <c r="AE231" s="55"/>
      <c r="AF231" s="55" t="str">
        <f t="shared" si="42"/>
        <v>-0.113064281823475-1.23907289799298j</v>
      </c>
      <c r="AG231" s="55">
        <f t="shared" si="43"/>
        <v>1.8979485264931166</v>
      </c>
      <c r="AH231" s="55">
        <f t="shared" si="44"/>
        <v>-95.213749492436634</v>
      </c>
      <c r="AI231" s="55">
        <f t="shared" si="34"/>
        <v>84.786250507563366</v>
      </c>
      <c r="AJ231" s="55">
        <f t="shared" si="45"/>
        <v>-1.8979485264931166</v>
      </c>
      <c r="AK231" s="55"/>
      <c r="AL231" s="55"/>
      <c r="AM231" s="39"/>
      <c r="AN231" s="55"/>
    </row>
    <row r="232" spans="2:40" s="29" customFormat="1" hidden="1" x14ac:dyDescent="0.3">
      <c r="B232" s="38">
        <v>119</v>
      </c>
      <c r="C232" s="55">
        <f t="shared" si="23"/>
        <v>23988.329190194912</v>
      </c>
      <c r="D232" s="55" t="str">
        <f t="shared" si="35"/>
        <v>150723.11751162j</v>
      </c>
      <c r="E232" s="55">
        <f t="shared" si="24"/>
        <v>0.9980673645421736</v>
      </c>
      <c r="F232" s="55" t="str">
        <f t="shared" si="25"/>
        <v>0.0690549553259311j</v>
      </c>
      <c r="G232" s="55" t="str">
        <f t="shared" si="26"/>
        <v>1.66193814488208-0.11498729286869j</v>
      </c>
      <c r="H232" s="55">
        <f t="shared" si="36"/>
        <v>4.4330375052835427</v>
      </c>
      <c r="I232" s="55">
        <f t="shared" si="37"/>
        <v>-3.9579113241012194</v>
      </c>
      <c r="J232" s="55"/>
      <c r="K232" s="55"/>
      <c r="L232" s="55" t="str">
        <f t="shared" si="27"/>
        <v>0.84+0.0101285934967809j</v>
      </c>
      <c r="M232" s="55" t="str">
        <f t="shared" si="28"/>
        <v>1+10.1406513461818j</v>
      </c>
      <c r="N232" s="55" t="str">
        <f t="shared" si="38"/>
        <v>0.0090791199600248-0.0819395965479907j</v>
      </c>
      <c r="O232" s="55">
        <f t="shared" si="39"/>
        <v>-83.67726992654012</v>
      </c>
      <c r="P232" s="55"/>
      <c r="Q232" s="55"/>
      <c r="R232" s="55"/>
      <c r="S232" s="55"/>
      <c r="T232" s="55"/>
      <c r="U232" s="55" t="str">
        <f t="shared" si="29"/>
        <v>44.999999959091-6.03152951377235j</v>
      </c>
      <c r="V232" s="55">
        <f t="shared" si="30"/>
        <v>33.141579200199082</v>
      </c>
      <c r="W232" s="55">
        <f t="shared" si="31"/>
        <v>-7.634083156708285</v>
      </c>
      <c r="X232" s="55"/>
      <c r="Y232" s="55" t="str">
        <f t="shared" si="32"/>
        <v>85000-0.00108897452402145j</v>
      </c>
      <c r="Z232" s="55" t="str">
        <f t="shared" si="33"/>
        <v>0.19047619047619+1.97546398915456E-09j</v>
      </c>
      <c r="AA232" s="55">
        <f t="shared" si="40"/>
        <v>-14.403186068119158</v>
      </c>
      <c r="AB232" s="55">
        <f t="shared" si="41"/>
        <v>5.9422518308282854E-7</v>
      </c>
      <c r="AC232" s="55"/>
      <c r="AD232" s="55"/>
      <c r="AE232" s="55"/>
      <c r="AF232" s="55" t="str">
        <f t="shared" si="42"/>
        <v>-0.109076207513359-1.18270358453037j</v>
      </c>
      <c r="AG232" s="55">
        <f t="shared" si="43"/>
        <v>1.4943016787825809</v>
      </c>
      <c r="AH232" s="55">
        <f t="shared" si="44"/>
        <v>-95.269263813124425</v>
      </c>
      <c r="AI232" s="55">
        <f t="shared" si="34"/>
        <v>84.730736186875575</v>
      </c>
      <c r="AJ232" s="55">
        <f t="shared" si="45"/>
        <v>-1.4943016787825809</v>
      </c>
      <c r="AK232" s="55"/>
      <c r="AL232" s="55"/>
      <c r="AM232" s="39"/>
      <c r="AN232" s="55"/>
    </row>
    <row r="233" spans="2:40" s="29" customFormat="1" hidden="1" x14ac:dyDescent="0.3">
      <c r="B233" s="38">
        <v>120</v>
      </c>
      <c r="C233" s="55">
        <f t="shared" si="23"/>
        <v>25118.864315095805</v>
      </c>
      <c r="D233" s="55" t="str">
        <f t="shared" si="35"/>
        <v>157826.479197648j</v>
      </c>
      <c r="E233" s="55">
        <f t="shared" si="24"/>
        <v>0.99788090735940005</v>
      </c>
      <c r="F233" s="55" t="str">
        <f t="shared" si="25"/>
        <v>0.0723094151061621j</v>
      </c>
      <c r="G233" s="55" t="str">
        <f t="shared" si="26"/>
        <v>1.66148174306489-0.120395903122855j</v>
      </c>
      <c r="H233" s="55">
        <f t="shared" si="36"/>
        <v>4.4326560981111669</v>
      </c>
      <c r="I233" s="55">
        <f t="shared" si="37"/>
        <v>-4.1445782999922196</v>
      </c>
      <c r="J233" s="55"/>
      <c r="K233" s="55"/>
      <c r="L233" s="55" t="str">
        <f t="shared" si="27"/>
        <v>0.84+0.0106059394020819j</v>
      </c>
      <c r="M233" s="55" t="str">
        <f t="shared" si="28"/>
        <v>1+10.6185655204178j</v>
      </c>
      <c r="N233" s="55" t="str">
        <f t="shared" si="38"/>
        <v>0.00837439050559243-0.0783180748751161j</v>
      </c>
      <c r="O233" s="55">
        <f t="shared" si="39"/>
        <v>-83.89667073401246</v>
      </c>
      <c r="P233" s="55"/>
      <c r="Q233" s="55"/>
      <c r="R233" s="55"/>
      <c r="S233" s="55"/>
      <c r="T233" s="55"/>
      <c r="U233" s="55" t="str">
        <f t="shared" si="29"/>
        <v>44.9999999590909-5.76006598208266j</v>
      </c>
      <c r="V233" s="55">
        <f t="shared" si="30"/>
        <v>33.134830068985792</v>
      </c>
      <c r="W233" s="55">
        <f t="shared" si="31"/>
        <v>-7.2942789718340544</v>
      </c>
      <c r="X233" s="55"/>
      <c r="Y233" s="55" t="str">
        <f t="shared" si="32"/>
        <v>85000-0.00114029631220301j</v>
      </c>
      <c r="Z233" s="55" t="str">
        <f t="shared" si="33"/>
        <v>0.19047619047619+2.06856473869027E-09j</v>
      </c>
      <c r="AA233" s="55">
        <f t="shared" si="40"/>
        <v>-14.403186068119158</v>
      </c>
      <c r="AB233" s="55">
        <f t="shared" si="41"/>
        <v>6.222301531768076E-7</v>
      </c>
      <c r="AC233" s="55"/>
      <c r="AD233" s="55"/>
      <c r="AE233" s="55"/>
      <c r="AF233" s="55" t="str">
        <f t="shared" si="42"/>
        <v>-0.105432024726177-1.12891152700539j</v>
      </c>
      <c r="AG233" s="55">
        <f t="shared" si="43"/>
        <v>1.0909138736127846</v>
      </c>
      <c r="AH233" s="55">
        <f t="shared" si="44"/>
        <v>-95.335527383608564</v>
      </c>
      <c r="AI233" s="55">
        <f t="shared" si="34"/>
        <v>84.664472616391436</v>
      </c>
      <c r="AJ233" s="55">
        <f t="shared" si="45"/>
        <v>-1.0909138736127846</v>
      </c>
      <c r="AK233" s="55"/>
      <c r="AL233" s="55"/>
      <c r="AM233" s="39"/>
      <c r="AN233" s="55"/>
    </row>
    <row r="234" spans="2:40" s="29" customFormat="1" hidden="1" x14ac:dyDescent="0.3">
      <c r="B234" s="38">
        <v>121</v>
      </c>
      <c r="C234" s="55">
        <f t="shared" si="23"/>
        <v>26302.679918953818</v>
      </c>
      <c r="D234" s="55" t="str">
        <f t="shared" si="35"/>
        <v>165264.612006218j</v>
      </c>
      <c r="E234" s="55">
        <f t="shared" si="24"/>
        <v>0.99767646112397468</v>
      </c>
      <c r="F234" s="55" t="str">
        <f t="shared" si="25"/>
        <v>0.075717252850525j</v>
      </c>
      <c r="G234" s="55" t="str">
        <f t="shared" si="26"/>
        <v>1.66098126795068-0.1260578389348j</v>
      </c>
      <c r="H234" s="55">
        <f t="shared" si="36"/>
        <v>4.4322375852543487</v>
      </c>
      <c r="I234" s="55">
        <f t="shared" si="37"/>
        <v>-4.3400627353448051</v>
      </c>
      <c r="J234" s="55"/>
      <c r="K234" s="55"/>
      <c r="L234" s="55" t="str">
        <f t="shared" si="27"/>
        <v>0.84+0.0111057819268178j</v>
      </c>
      <c r="M234" s="55" t="str">
        <f t="shared" si="28"/>
        <v>1+11.1190030957783j</v>
      </c>
      <c r="N234" s="55" t="str">
        <f t="shared" si="38"/>
        <v>0.00773062653883241-0.0748510784907656j</v>
      </c>
      <c r="O234" s="55">
        <f t="shared" si="39"/>
        <v>-84.103393043653483</v>
      </c>
      <c r="P234" s="55"/>
      <c r="Q234" s="55"/>
      <c r="R234" s="55"/>
      <c r="S234" s="55"/>
      <c r="T234" s="55"/>
      <c r="U234" s="55" t="str">
        <f t="shared" si="29"/>
        <v>44.9999999590909-5.5008203226065j</v>
      </c>
      <c r="V234" s="55">
        <f t="shared" si="30"/>
        <v>33.128665630015277</v>
      </c>
      <c r="W234" s="55">
        <f t="shared" si="31"/>
        <v>-6.9692858396847273</v>
      </c>
      <c r="X234" s="55"/>
      <c r="Y234" s="55" t="str">
        <f t="shared" si="32"/>
        <v>85000-0.00119403682174492j</v>
      </c>
      <c r="Z234" s="55" t="str">
        <f t="shared" si="33"/>
        <v>0.19047619047619+2.166053191374E-09j</v>
      </c>
      <c r="AA234" s="55">
        <f t="shared" si="40"/>
        <v>-14.403186068119158</v>
      </c>
      <c r="AB234" s="55">
        <f t="shared" si="41"/>
        <v>6.515549568495099E-7</v>
      </c>
      <c r="AC234" s="55"/>
      <c r="AD234" s="55"/>
      <c r="AE234" s="55"/>
      <c r="AF234" s="55" t="str">
        <f t="shared" si="42"/>
        <v>-0.102102493685018-1.07757391767592j</v>
      </c>
      <c r="AG234" s="55">
        <f t="shared" si="43"/>
        <v>0.68775829356476315</v>
      </c>
      <c r="AH234" s="55">
        <f t="shared" si="44"/>
        <v>-95.412740967128016</v>
      </c>
      <c r="AI234" s="55">
        <f t="shared" si="34"/>
        <v>84.587259032871984</v>
      </c>
      <c r="AJ234" s="55">
        <f t="shared" si="45"/>
        <v>-0.68775829356476315</v>
      </c>
      <c r="AK234" s="55"/>
      <c r="AL234" s="55"/>
      <c r="AM234" s="39"/>
      <c r="AN234" s="55"/>
    </row>
    <row r="235" spans="2:40" s="29" customFormat="1" hidden="1" x14ac:dyDescent="0.3">
      <c r="B235" s="38">
        <v>122</v>
      </c>
      <c r="C235" s="55">
        <f t="shared" si="23"/>
        <v>27542.287033381683</v>
      </c>
      <c r="D235" s="55" t="str">
        <f t="shared" si="35"/>
        <v>173053.293214267j</v>
      </c>
      <c r="E235" s="55">
        <f t="shared" si="24"/>
        <v>0.99745229028454718</v>
      </c>
      <c r="F235" s="55" t="str">
        <f t="shared" si="25"/>
        <v>0.0792856970397734j</v>
      </c>
      <c r="G235" s="55" t="str">
        <f t="shared" si="26"/>
        <v>1.66043245939961-0.131984803898147j</v>
      </c>
      <c r="H235" s="55">
        <f t="shared" si="36"/>
        <v>4.4317783245958582</v>
      </c>
      <c r="I235" s="55">
        <f t="shared" si="37"/>
        <v>-4.5447831420501021</v>
      </c>
      <c r="J235" s="55"/>
      <c r="K235" s="55"/>
      <c r="L235" s="55" t="str">
        <f t="shared" si="27"/>
        <v>0.84+0.0116291813039988j</v>
      </c>
      <c r="M235" s="55" t="str">
        <f t="shared" si="28"/>
        <v>1+11.6430255674559j</v>
      </c>
      <c r="N235" s="55" t="str">
        <f t="shared" si="38"/>
        <v>0.0071426372171353-0.0715327264341696j</v>
      </c>
      <c r="O235" s="55">
        <f t="shared" si="39"/>
        <v>-84.297841331999294</v>
      </c>
      <c r="P235" s="55"/>
      <c r="Q235" s="55"/>
      <c r="R235" s="55"/>
      <c r="S235" s="55"/>
      <c r="T235" s="55"/>
      <c r="U235" s="55" t="str">
        <f t="shared" si="29"/>
        <v>44.9999999590909-5.25324264054238j</v>
      </c>
      <c r="V235" s="55">
        <f t="shared" si="30"/>
        <v>33.123035955725804</v>
      </c>
      <c r="W235" s="55">
        <f t="shared" si="31"/>
        <v>-6.6584982353723801</v>
      </c>
      <c r="X235" s="55"/>
      <c r="Y235" s="55" t="str">
        <f t="shared" si="32"/>
        <v>85000-0.00125031004347308j</v>
      </c>
      <c r="Z235" s="55" t="str">
        <f t="shared" si="33"/>
        <v>0.19047619047619+2.2681361332845E-09j</v>
      </c>
      <c r="AA235" s="55">
        <f t="shared" si="40"/>
        <v>-14.403186068119158</v>
      </c>
      <c r="AB235" s="55">
        <f t="shared" si="41"/>
        <v>6.8226179594120175E-7</v>
      </c>
      <c r="AC235" s="55"/>
      <c r="AD235" s="55"/>
      <c r="AE235" s="55"/>
      <c r="AF235" s="55" t="str">
        <f t="shared" si="42"/>
        <v>-0.0990607645881469-1.02857424608525j</v>
      </c>
      <c r="AG235" s="55">
        <f t="shared" si="43"/>
        <v>0.28480974628831129</v>
      </c>
      <c r="AH235" s="55">
        <f t="shared" si="44"/>
        <v>-95.501122027159994</v>
      </c>
      <c r="AI235" s="55">
        <f t="shared" si="34"/>
        <v>84.498877972839992</v>
      </c>
      <c r="AJ235" s="55">
        <f t="shared" si="45"/>
        <v>-0.28480974628831129</v>
      </c>
      <c r="AK235" s="55"/>
      <c r="AL235" s="55"/>
      <c r="AM235" s="39"/>
      <c r="AN235" s="55"/>
    </row>
    <row r="236" spans="2:40" s="29" customFormat="1" hidden="1" x14ac:dyDescent="0.3">
      <c r="B236" s="38">
        <v>123</v>
      </c>
      <c r="C236" s="55">
        <f t="shared" si="23"/>
        <v>28840.315031266073</v>
      </c>
      <c r="D236" s="55" t="str">
        <f t="shared" si="35"/>
        <v>181209.043658882j</v>
      </c>
      <c r="E236" s="55">
        <f t="shared" si="24"/>
        <v>0.99720649184690391</v>
      </c>
      <c r="F236" s="55" t="str">
        <f t="shared" si="25"/>
        <v>0.0830223168224614j</v>
      </c>
      <c r="G236" s="55" t="str">
        <f t="shared" si="26"/>
        <v>1.65983064468795-0.138189017802814j</v>
      </c>
      <c r="H236" s="55">
        <f t="shared" si="36"/>
        <v>4.4312743100827827</v>
      </c>
      <c r="I236" s="55">
        <f t="shared" si="37"/>
        <v>-4.7591781882664854</v>
      </c>
      <c r="J236" s="55"/>
      <c r="K236" s="55"/>
      <c r="L236" s="55" t="str">
        <f t="shared" si="27"/>
        <v>0.84+0.0121772477338769j</v>
      </c>
      <c r="M236" s="55" t="str">
        <f t="shared" si="28"/>
        <v>1+12.1917444573696j</v>
      </c>
      <c r="N236" s="55" t="str">
        <f t="shared" si="38"/>
        <v>0.00660565973718099-0.0683572677541689j</v>
      </c>
      <c r="O236" s="55">
        <f t="shared" si="39"/>
        <v>-84.480398389752921</v>
      </c>
      <c r="P236" s="55"/>
      <c r="Q236" s="55"/>
      <c r="R236" s="55"/>
      <c r="S236" s="55"/>
      <c r="T236" s="55"/>
      <c r="U236" s="55" t="str">
        <f t="shared" si="29"/>
        <v>44.9999999590909-5.01680779043338j</v>
      </c>
      <c r="V236" s="55">
        <f t="shared" si="30"/>
        <v>33.11789526126087</v>
      </c>
      <c r="W236" s="55">
        <f t="shared" si="31"/>
        <v>-6.3613302477633482</v>
      </c>
      <c r="X236" s="55"/>
      <c r="Y236" s="55" t="str">
        <f t="shared" si="32"/>
        <v>85000-0.00130923534043542j</v>
      </c>
      <c r="Z236" s="55" t="str">
        <f t="shared" si="33"/>
        <v>0.19047619047619+2.37503009602797E-09j</v>
      </c>
      <c r="AA236" s="55">
        <f t="shared" si="40"/>
        <v>-14.403186068119158</v>
      </c>
      <c r="AB236" s="55">
        <f t="shared" si="41"/>
        <v>7.1441580377450663E-7</v>
      </c>
      <c r="AC236" s="55"/>
      <c r="AD236" s="55"/>
      <c r="AE236" s="55"/>
      <c r="AF236" s="55" t="str">
        <f t="shared" si="42"/>
        <v>-0.0962821957912789-0.981801917186305j</v>
      </c>
      <c r="AG236" s="55">
        <f t="shared" si="43"/>
        <v>-0.11795549855152829</v>
      </c>
      <c r="AH236" s="55">
        <f t="shared" si="44"/>
        <v>-95.600906111366953</v>
      </c>
      <c r="AI236" s="55">
        <f t="shared" si="34"/>
        <v>84.399093888633047</v>
      </c>
      <c r="AJ236" s="55">
        <f t="shared" si="45"/>
        <v>0.11795549855152829</v>
      </c>
      <c r="AK236" s="55"/>
      <c r="AL236" s="55"/>
      <c r="AM236" s="39"/>
      <c r="AN236" s="55"/>
    </row>
    <row r="237" spans="2:40" s="29" customFormat="1" hidden="1" x14ac:dyDescent="0.3">
      <c r="B237" s="38">
        <v>124</v>
      </c>
      <c r="C237" s="55">
        <f t="shared" si="23"/>
        <v>30199.517204020169</v>
      </c>
      <c r="D237" s="55" t="str">
        <f t="shared" si="35"/>
        <v>189749.162780217j</v>
      </c>
      <c r="E237" s="55">
        <f t="shared" si="24"/>
        <v>0.99693697921938185</v>
      </c>
      <c r="F237" s="55" t="str">
        <f t="shared" si="25"/>
        <v>0.0869350380701257j</v>
      </c>
      <c r="G237" s="55" t="str">
        <f t="shared" si="26"/>
        <v>1.65917069840055-0.144683235587501j</v>
      </c>
      <c r="H237" s="55">
        <f t="shared" si="36"/>
        <v>4.4307211340875865</v>
      </c>
      <c r="I237" s="55">
        <f t="shared" si="37"/>
        <v>-4.9837077109162529</v>
      </c>
      <c r="J237" s="55"/>
      <c r="K237" s="55"/>
      <c r="L237" s="55" t="str">
        <f t="shared" si="27"/>
        <v>0.84+0.0127511437388306j</v>
      </c>
      <c r="M237" s="55" t="str">
        <f t="shared" si="28"/>
        <v>1+12.766323671853j</v>
      </c>
      <c r="N237" s="55" t="str">
        <f t="shared" si="38"/>
        <v>0.00611532638491343-0.065319092249997j</v>
      </c>
      <c r="O237" s="55">
        <f t="shared" si="39"/>
        <v>-84.651425589995611</v>
      </c>
      <c r="P237" s="55"/>
      <c r="Q237" s="55"/>
      <c r="R237" s="55"/>
      <c r="S237" s="55"/>
      <c r="T237" s="55"/>
      <c r="U237" s="55" t="str">
        <f t="shared" si="29"/>
        <v>44.9999999590909-4.79101426226302j</v>
      </c>
      <c r="V237" s="55">
        <f t="shared" si="30"/>
        <v>33.113201580850081</v>
      </c>
      <c r="W237" s="55">
        <f t="shared" si="31"/>
        <v>-6.0772156336576248</v>
      </c>
      <c r="X237" s="55"/>
      <c r="Y237" s="55" t="str">
        <f t="shared" si="32"/>
        <v>85000-0.00137093770108706j</v>
      </c>
      <c r="Z237" s="55" t="str">
        <f t="shared" si="33"/>
        <v>0.19047619047619+2.48696181603095E-09j</v>
      </c>
      <c r="AA237" s="55">
        <f t="shared" si="40"/>
        <v>-14.403186068119158</v>
      </c>
      <c r="AB237" s="55">
        <f t="shared" si="41"/>
        <v>7.4808518331101347E-7</v>
      </c>
      <c r="AC237" s="55"/>
      <c r="AD237" s="55"/>
      <c r="AE237" s="55"/>
      <c r="AF237" s="55" t="str">
        <f t="shared" si="42"/>
        <v>-0.0937441832213244-0.937151898108979j</v>
      </c>
      <c r="AG237" s="55">
        <f t="shared" si="43"/>
        <v>-0.52055986914070862</v>
      </c>
      <c r="AH237" s="55">
        <f t="shared" si="44"/>
        <v>-95.712348186484306</v>
      </c>
      <c r="AI237" s="55">
        <f t="shared" si="34"/>
        <v>84.287651813515694</v>
      </c>
      <c r="AJ237" s="55">
        <f t="shared" si="45"/>
        <v>0.52055986914070862</v>
      </c>
      <c r="AK237" s="55"/>
      <c r="AL237" s="55"/>
      <c r="AM237" s="39"/>
      <c r="AN237" s="55"/>
    </row>
    <row r="238" spans="2:40" s="29" customFormat="1" hidden="1" x14ac:dyDescent="0.3">
      <c r="B238" s="38">
        <v>125</v>
      </c>
      <c r="C238" s="55">
        <f t="shared" si="23"/>
        <v>31622.776601683825</v>
      </c>
      <c r="D238" s="55" t="str">
        <f t="shared" si="35"/>
        <v>198691.765315922j</v>
      </c>
      <c r="E238" s="55">
        <f t="shared" si="24"/>
        <v>0.9966414644997188</v>
      </c>
      <c r="F238" s="55" t="str">
        <f t="shared" si="25"/>
        <v>0.0910321601891202j</v>
      </c>
      <c r="G238" s="55" t="str">
        <f t="shared" si="26"/>
        <v>1.65844699839775-0.151480766354721j</v>
      </c>
      <c r="H238" s="55">
        <f t="shared" si="36"/>
        <v>4.4301139456301497</v>
      </c>
      <c r="I238" s="55">
        <f t="shared" si="37"/>
        <v>-5.2188537847790144</v>
      </c>
      <c r="J238" s="55"/>
      <c r="K238" s="55"/>
      <c r="L238" s="55" t="str">
        <f t="shared" si="27"/>
        <v>0.84+0.01335208662923j</v>
      </c>
      <c r="M238" s="55" t="str">
        <f t="shared" si="28"/>
        <v>1+13.3679819704552j</v>
      </c>
      <c r="N238" s="55" t="str">
        <f t="shared" si="38"/>
        <v>0.00566763371932174-0.062412738745807j</v>
      </c>
      <c r="O238" s="55">
        <f t="shared" si="39"/>
        <v>-84.811263178987801</v>
      </c>
      <c r="P238" s="55"/>
      <c r="Q238" s="55"/>
      <c r="R238" s="55"/>
      <c r="S238" s="55"/>
      <c r="T238" s="55"/>
      <c r="U238" s="55" t="str">
        <f t="shared" si="29"/>
        <v>44.9999999590909-4.57538311768543j</v>
      </c>
      <c r="V238" s="55">
        <f t="shared" si="30"/>
        <v>33.108916466075577</v>
      </c>
      <c r="W238" s="55">
        <f t="shared" si="31"/>
        <v>-5.805607758382437</v>
      </c>
      <c r="X238" s="55"/>
      <c r="Y238" s="55" t="str">
        <f t="shared" si="32"/>
        <v>85000-0.00143554800440754j</v>
      </c>
      <c r="Z238" s="55" t="str">
        <f t="shared" si="33"/>
        <v>0.19047619047619+2.60416871547853E-09j</v>
      </c>
      <c r="AA238" s="55">
        <f t="shared" si="40"/>
        <v>-14.403186068119158</v>
      </c>
      <c r="AB238" s="55">
        <f t="shared" si="41"/>
        <v>7.8334135181885635E-7</v>
      </c>
      <c r="AC238" s="55"/>
      <c r="AD238" s="55"/>
      <c r="AE238" s="55"/>
      <c r="AF238" s="55" t="str">
        <f t="shared" si="42"/>
        <v>-0.0914260007724197-0.894524390991731j</v>
      </c>
      <c r="AG238" s="55">
        <f t="shared" si="43"/>
        <v>-0.9230246483263278</v>
      </c>
      <c r="AH238" s="55">
        <f t="shared" si="44"/>
        <v>-95.835723938807888</v>
      </c>
      <c r="AI238" s="55">
        <f t="shared" si="34"/>
        <v>84.164276061192112</v>
      </c>
      <c r="AJ238" s="55">
        <f t="shared" si="45"/>
        <v>0.9230246483263278</v>
      </c>
      <c r="AK238" s="55"/>
      <c r="AL238" s="55"/>
      <c r="AM238" s="39"/>
      <c r="AN238" s="55"/>
    </row>
    <row r="239" spans="2:40" s="29" customFormat="1" hidden="1" x14ac:dyDescent="0.3">
      <c r="B239" s="38">
        <v>126</v>
      </c>
      <c r="C239" s="55">
        <f t="shared" si="23"/>
        <v>33113.112148259133</v>
      </c>
      <c r="D239" s="55" t="str">
        <f t="shared" si="35"/>
        <v>208055.819724932j</v>
      </c>
      <c r="E239" s="55">
        <f t="shared" si="24"/>
        <v>0.99631743905296877</v>
      </c>
      <c r="F239" s="55" t="str">
        <f t="shared" si="25"/>
        <v>0.0953223737247706j</v>
      </c>
      <c r="G239" s="55" t="str">
        <f t="shared" si="26"/>
        <v>1.6576533774683-0.158595492319552j</v>
      </c>
      <c r="H239" s="55">
        <f t="shared" si="36"/>
        <v>4.4294474039601468</v>
      </c>
      <c r="I239" s="55">
        <f t="shared" si="37"/>
        <v>-5.4651218520652387</v>
      </c>
      <c r="J239" s="55"/>
      <c r="K239" s="55"/>
      <c r="L239" s="55" t="str">
        <f t="shared" si="27"/>
        <v>0.84+0.0139813510855155j</v>
      </c>
      <c r="M239" s="55" t="str">
        <f t="shared" si="28"/>
        <v>1+13.9979955510934j</v>
      </c>
      <c r="N239" s="55" t="str">
        <f t="shared" si="38"/>
        <v>0.00525891382455742-0.0596329012342228j</v>
      </c>
      <c r="O239" s="55">
        <f t="shared" si="39"/>
        <v>-84.960230582038164</v>
      </c>
      <c r="P239" s="55"/>
      <c r="Q239" s="55"/>
      <c r="R239" s="55"/>
      <c r="S239" s="55"/>
      <c r="T239" s="55"/>
      <c r="U239" s="55" t="str">
        <f t="shared" si="29"/>
        <v>44.9999999590909-4.3694569741327j</v>
      </c>
      <c r="V239" s="55">
        <f t="shared" si="30"/>
        <v>33.105004705138683</v>
      </c>
      <c r="W239" s="55">
        <f t="shared" si="31"/>
        <v>-5.5459794403251532</v>
      </c>
      <c r="X239" s="55"/>
      <c r="Y239" s="55" t="str">
        <f t="shared" si="32"/>
        <v>85000-0.00150320329751263j</v>
      </c>
      <c r="Z239" s="55" t="str">
        <f t="shared" si="33"/>
        <v>0.19047619047619+2.7268994059186E-09j</v>
      </c>
      <c r="AA239" s="55">
        <f t="shared" si="40"/>
        <v>-14.403186068119158</v>
      </c>
      <c r="AB239" s="55">
        <f t="shared" si="41"/>
        <v>8.2025909235830526E-7</v>
      </c>
      <c r="AC239" s="55"/>
      <c r="AD239" s="55"/>
      <c r="AE239" s="55"/>
      <c r="AF239" s="55" t="str">
        <f t="shared" si="42"/>
        <v>-0.089308651340481-0.853824529539247j</v>
      </c>
      <c r="AG239" s="55">
        <f t="shared" si="43"/>
        <v>-1.3253701277084731</v>
      </c>
      <c r="AH239" s="55">
        <f t="shared" si="44"/>
        <v>-95.971331054169454</v>
      </c>
      <c r="AI239" s="55">
        <f t="shared" si="34"/>
        <v>84.028668945830546</v>
      </c>
      <c r="AJ239" s="55">
        <f t="shared" si="45"/>
        <v>1.3253701277084731</v>
      </c>
      <c r="AK239" s="55"/>
      <c r="AL239" s="55"/>
      <c r="AM239" s="39"/>
      <c r="AN239" s="55"/>
    </row>
    <row r="240" spans="2:40" s="29" customFormat="1" hidden="1" x14ac:dyDescent="0.3">
      <c r="B240" s="38">
        <v>127</v>
      </c>
      <c r="C240" s="55">
        <f t="shared" si="23"/>
        <v>34673.68504525318</v>
      </c>
      <c r="D240" s="55" t="str">
        <f t="shared" si="35"/>
        <v>217861.188422107j</v>
      </c>
      <c r="E240" s="55">
        <f t="shared" si="24"/>
        <v>0.99596215221561191</v>
      </c>
      <c r="F240" s="55" t="str">
        <f t="shared" si="25"/>
        <v>0.0998147787951839j</v>
      </c>
      <c r="G240" s="55" t="str">
        <f t="shared" si="26"/>
        <v>1.65678307024097-0.166041887535408j</v>
      </c>
      <c r="H240" s="55">
        <f t="shared" si="36"/>
        <v>4.428715626930753</v>
      </c>
      <c r="I240" s="55">
        <f t="shared" si="37"/>
        <v>-5.7230419166878175</v>
      </c>
      <c r="J240" s="55"/>
      <c r="K240" s="55"/>
      <c r="L240" s="55" t="str">
        <f t="shared" si="27"/>
        <v>0.84+0.0146402718619656j</v>
      </c>
      <c r="M240" s="55" t="str">
        <f t="shared" si="28"/>
        <v>1+14.6577007570394j</v>
      </c>
      <c r="N240" s="55" t="str">
        <f t="shared" si="38"/>
        <v>0.00488580755163695-0.0569744331864121j</v>
      </c>
      <c r="O240" s="55">
        <f t="shared" si="39"/>
        <v>-85.098626717901737</v>
      </c>
      <c r="P240" s="55"/>
      <c r="Q240" s="55"/>
      <c r="R240" s="55"/>
      <c r="S240" s="55"/>
      <c r="T240" s="55"/>
      <c r="U240" s="55" t="str">
        <f t="shared" si="29"/>
        <v>44.999999959091-4.17279903464546j</v>
      </c>
      <c r="V240" s="55">
        <f t="shared" si="30"/>
        <v>33.101434062160152</v>
      </c>
      <c r="W240" s="55">
        <f t="shared" si="31"/>
        <v>-5.2978227149178219</v>
      </c>
      <c r="X240" s="55"/>
      <c r="Y240" s="55" t="str">
        <f t="shared" si="32"/>
        <v>85000-0.00157404708634972j</v>
      </c>
      <c r="Z240" s="55" t="str">
        <f t="shared" si="33"/>
        <v>0.19047619047619+2.8554142156004E-09j</v>
      </c>
      <c r="AA240" s="55">
        <f t="shared" si="40"/>
        <v>-14.403186068119158</v>
      </c>
      <c r="AB240" s="55">
        <f t="shared" si="41"/>
        <v>8.5891671240669959E-7</v>
      </c>
      <c r="AC240" s="55"/>
      <c r="AD240" s="55"/>
      <c r="AE240" s="55"/>
      <c r="AF240" s="55" t="str">
        <f t="shared" si="42"/>
        <v>-0.08737472808301-0.814962097190468j</v>
      </c>
      <c r="AG240" s="55">
        <f t="shared" si="43"/>
        <v>-1.727615759527017</v>
      </c>
      <c r="AH240" s="55">
        <f t="shared" si="44"/>
        <v>-96.11949049059065</v>
      </c>
      <c r="AI240" s="55">
        <f t="shared" si="34"/>
        <v>83.88050950940935</v>
      </c>
      <c r="AJ240" s="55">
        <f t="shared" si="45"/>
        <v>1.727615759527017</v>
      </c>
      <c r="AK240" s="55"/>
      <c r="AL240" s="55"/>
      <c r="AM240" s="39"/>
      <c r="AN240" s="55"/>
    </row>
    <row r="241" spans="2:40" s="29" customFormat="1" hidden="1" x14ac:dyDescent="0.3">
      <c r="B241" s="38">
        <v>128</v>
      </c>
      <c r="C241" s="55">
        <f t="shared" ref="C241:C304" si="46">Fstart*10^(Step*B241)</f>
        <v>36307.805477010152</v>
      </c>
      <c r="D241" s="55" t="str">
        <f t="shared" si="35"/>
        <v>228128.669909085j</v>
      </c>
      <c r="E241" s="55">
        <f t="shared" ref="E241:E304" si="47">(IMPRODUCT(D241,D241))/wn^2 + 1</f>
        <v>0.99557258794507331</v>
      </c>
      <c r="F241" s="55" t="str">
        <f t="shared" ref="F241:F304" si="48">IMDIV(D241,wn*Qn)</f>
        <v>0.104518904393823j</v>
      </c>
      <c r="G241" s="55" t="str">
        <f t="shared" ref="G241:G304" si="49">IMDIV(1/Rcsa, IMSUM(E241,F241))</f>
        <v>1.65582865488455-0.173835036207304j</v>
      </c>
      <c r="H241" s="55">
        <f t="shared" si="36"/>
        <v>4.4279121335149032</v>
      </c>
      <c r="I241" s="55">
        <f t="shared" si="37"/>
        <v>-5.9931698078214692</v>
      </c>
      <c r="J241" s="55"/>
      <c r="K241" s="55"/>
      <c r="L241" s="55" t="str">
        <f t="shared" ref="L241:L304" si="50">IMPRODUCT(Ro, IMSUM(1, IMDIV(D241,wesr)))</f>
        <v>0.84+0.0153302466178905j</v>
      </c>
      <c r="M241" s="55" t="str">
        <f t="shared" ref="M241:M304" si="51">IMSUM(1, IMDIV(D241,wz))</f>
        <v>1+15.3484969114832j</v>
      </c>
      <c r="N241" s="55" t="str">
        <f t="shared" si="38"/>
        <v>0.0045452396617082-0.0544323502917888j</v>
      </c>
      <c r="O241" s="55">
        <f t="shared" si="39"/>
        <v>-85.226730316041582</v>
      </c>
      <c r="P241" s="55"/>
      <c r="Q241" s="55"/>
      <c r="R241" s="55"/>
      <c r="S241" s="55"/>
      <c r="T241" s="55"/>
      <c r="U241" s="55" t="str">
        <f t="shared" ref="U241:U304" si="52">IMDIV(gm_EA*10^-6, IMSUM(IMPRODUCT(D241,CCOMP_P*0.000000000001),IMDIV(1,IMSUM(RCOMP*10^3,IMDIV(1,IMPRODUCT(D241,CCOMP*10^-9))))))</f>
        <v>44.9999999590909-3.98499216136755j</v>
      </c>
      <c r="V241" s="55">
        <f t="shared" ref="V241:V304" si="53">20*LOG(IMABS(U241),10)</f>
        <v>33.098175035496482</v>
      </c>
      <c r="W241" s="55">
        <f t="shared" ref="W241:W304" si="54">(IMARGUMENT(U241)*(180/PI()))</f>
        <v>-5.0606485317453682</v>
      </c>
      <c r="X241" s="55"/>
      <c r="Y241" s="55" t="str">
        <f t="shared" ref="Y241:Y304" si="55">IMDIV(Rfb_upper*1000,IMSUM(IMPRODUCT(D241,Rfb_upper*1000,Cff*0.000000000001),1))</f>
        <v>85000-0.00164822964009314j</v>
      </c>
      <c r="Z241" s="55" t="str">
        <f t="shared" ref="Z241:Z304" si="56">IMDIV(Rfb_lower*1000,IMSUM(Y241,Rfb_lower*1000))</f>
        <v>0.19047619047619+2.98998574166556E-09j</v>
      </c>
      <c r="AA241" s="55">
        <f t="shared" si="40"/>
        <v>-14.403186068119158</v>
      </c>
      <c r="AB241" s="55">
        <f t="shared" si="41"/>
        <v>8.993962099590839E-7</v>
      </c>
      <c r="AC241" s="55"/>
      <c r="AD241" s="55"/>
      <c r="AE241" s="55"/>
      <c r="AF241" s="55" t="str">
        <f t="shared" si="42"/>
        <v>-0.0856082854420309-0.777851264984013j</v>
      </c>
      <c r="AG241" s="55">
        <f t="shared" si="43"/>
        <v>-2.1297803070248627</v>
      </c>
      <c r="AH241" s="55">
        <f t="shared" si="44"/>
        <v>-96.280547756212201</v>
      </c>
      <c r="AI241" s="55">
        <f t="shared" ref="AI241:AI304" si="57">(IMARGUMENT(IMPRODUCT(-1,AF241))*(180/PI()))</f>
        <v>83.719452243787799</v>
      </c>
      <c r="AJ241" s="55">
        <f t="shared" si="45"/>
        <v>2.1297803070248627</v>
      </c>
      <c r="AK241" s="55"/>
      <c r="AL241" s="55"/>
      <c r="AM241" s="39"/>
      <c r="AN241" s="55"/>
    </row>
    <row r="242" spans="2:40" s="29" customFormat="1" hidden="1" x14ac:dyDescent="0.3">
      <c r="B242" s="38">
        <v>129</v>
      </c>
      <c r="C242" s="55">
        <f t="shared" si="46"/>
        <v>38018.939632056165</v>
      </c>
      <c r="D242" s="55" t="str">
        <f t="shared" ref="D242:D305" si="58">COMPLEX(0,2*PI()*C242,"j")</f>
        <v>238880.042890683j</v>
      </c>
      <c r="E242" s="55">
        <f t="shared" si="47"/>
        <v>0.99514543921643139</v>
      </c>
      <c r="F242" s="55" t="str">
        <f t="shared" si="48"/>
        <v>0.109444728601775j</v>
      </c>
      <c r="G242" s="55" t="str">
        <f t="shared" si="49"/>
        <v>1.65478198907905-0.181990650364096j</v>
      </c>
      <c r="H242" s="55">
        <f t="shared" ref="H242:H305" si="59">20*LOG(IMABS(G242),10)</f>
        <v>4.4270297797246894</v>
      </c>
      <c r="I242" s="55">
        <f t="shared" ref="I242:I305" si="60">(IMARGUMENT(G242)*(180/PI()))</f>
        <v>-6.2760885177394741</v>
      </c>
      <c r="J242" s="55"/>
      <c r="K242" s="55"/>
      <c r="L242" s="55" t="str">
        <f t="shared" si="50"/>
        <v>0.84+0.0160527388822539j</v>
      </c>
      <c r="M242" s="55" t="str">
        <f t="shared" si="51"/>
        <v>1+16.0718492856852j</v>
      </c>
      <c r="N242" s="55" t="str">
        <f t="shared" ref="N242:N305" si="61">IMDIV(L242,M242)</f>
        <v>0.0042343957768585-0.0520018318593578j</v>
      </c>
      <c r="O242" s="55">
        <f t="shared" ref="O242:O305" si="62">(IMARGUMENT(N242)*(180/PI()))</f>
        <v>-85.34480023185688</v>
      </c>
      <c r="P242" s="55"/>
      <c r="Q242" s="55"/>
      <c r="R242" s="55"/>
      <c r="S242" s="55"/>
      <c r="T242" s="55"/>
      <c r="U242" s="55" t="str">
        <f t="shared" si="52"/>
        <v>44.9999999590909-3.80563799074115j</v>
      </c>
      <c r="V242" s="55">
        <f t="shared" si="53"/>
        <v>33.095200634028572</v>
      </c>
      <c r="W242" s="55">
        <f t="shared" si="54"/>
        <v>-4.8339863967863277</v>
      </c>
      <c r="X242" s="55"/>
      <c r="Y242" s="55" t="str">
        <f t="shared" si="55"/>
        <v>85000-0.00172590830988519j</v>
      </c>
      <c r="Z242" s="55" t="str">
        <f t="shared" si="56"/>
        <v>0.19047619047619+3.13089942836316E-09j</v>
      </c>
      <c r="AA242" s="55">
        <f t="shared" ref="AA242:AA305" si="63">20*LOG(IMABS(Z242),10)</f>
        <v>-14.403186068119158</v>
      </c>
      <c r="AB242" s="55">
        <f t="shared" ref="AB242:AB305" si="64">(IMARGUMENT(Z242)*(180/PI()))</f>
        <v>9.4178344745694062E-7</v>
      </c>
      <c r="AC242" s="55"/>
      <c r="AD242" s="55"/>
      <c r="AE242" s="55"/>
      <c r="AF242" s="55" t="str">
        <f t="shared" ref="AF242:AF305" si="65">IMPRODUCT(G242,N242,U242,Z242)</f>
        <v>-0.0839947194359038-0.742410347393333j</v>
      </c>
      <c r="AG242" s="55">
        <f t="shared" ref="AG242:AG305" si="66">20*LOG(IMABS(AF242),10)</f>
        <v>-2.5318819941218806</v>
      </c>
      <c r="AH242" s="55">
        <f t="shared" ref="AH242:AH305" si="67">(IMARGUMENT(AF242)*(180/PI()))</f>
        <v>-96.454874204599221</v>
      </c>
      <c r="AI242" s="55">
        <f t="shared" si="57"/>
        <v>83.545125795400779</v>
      </c>
      <c r="AJ242" s="55">
        <f t="shared" ref="AJ242:AJ305" si="68">0-AG242</f>
        <v>2.5318819941218806</v>
      </c>
      <c r="AK242" s="55"/>
      <c r="AL242" s="55"/>
      <c r="AM242" s="39"/>
      <c r="AN242" s="55"/>
    </row>
    <row r="243" spans="2:40" s="29" customFormat="1" hidden="1" x14ac:dyDescent="0.3">
      <c r="B243" s="38">
        <v>130</v>
      </c>
      <c r="C243" s="55">
        <f t="shared" si="46"/>
        <v>39810.717055349764</v>
      </c>
      <c r="D243" s="55" t="str">
        <f t="shared" si="58"/>
        <v>250138.112470457j</v>
      </c>
      <c r="E243" s="55">
        <f t="shared" si="47"/>
        <v>0.99467707994896526</v>
      </c>
      <c r="F243" s="55" t="str">
        <f t="shared" si="48"/>
        <v>0.114602699752601j</v>
      </c>
      <c r="G243" s="55" t="str">
        <f t="shared" si="49"/>
        <v>1.65363413968919-0.19052508661522j</v>
      </c>
      <c r="H243" s="55">
        <f t="shared" si="59"/>
        <v>4.4260606870885448</v>
      </c>
      <c r="I243" s="55">
        <f t="shared" si="60"/>
        <v>-6.5724096193594459</v>
      </c>
      <c r="J243" s="55"/>
      <c r="K243" s="55"/>
      <c r="L243" s="55" t="str">
        <f t="shared" si="50"/>
        <v>0.84+0.0168092811580147j</v>
      </c>
      <c r="M243" s="55" t="str">
        <f t="shared" si="51"/>
        <v>1+16.8292922070124j</v>
      </c>
      <c r="N243" s="55" t="str">
        <f t="shared" si="61"/>
        <v>0.0039507010410698-0.049678221084697j</v>
      </c>
      <c r="O243" s="55">
        <f t="shared" si="62"/>
        <v>-85.453075755657878</v>
      </c>
      <c r="P243" s="55"/>
      <c r="Q243" s="55"/>
      <c r="R243" s="55"/>
      <c r="S243" s="55"/>
      <c r="T243" s="55"/>
      <c r="U243" s="55" t="str">
        <f t="shared" si="52"/>
        <v>44.9999999590909-3.63435608852387j</v>
      </c>
      <c r="V243" s="55">
        <f t="shared" si="53"/>
        <v>33.092486170371451</v>
      </c>
      <c r="W243" s="55">
        <f t="shared" si="54"/>
        <v>-4.6173839702882162</v>
      </c>
      <c r="X243" s="55"/>
      <c r="Y243" s="55" t="str">
        <f t="shared" si="55"/>
        <v>85000-0.00180724786259905j</v>
      </c>
      <c r="Z243" s="55" t="str">
        <f t="shared" si="56"/>
        <v>0.19047619047619+3.27845417251528E-09j</v>
      </c>
      <c r="AA243" s="55">
        <f t="shared" si="63"/>
        <v>-14.403186068119158</v>
      </c>
      <c r="AB243" s="55">
        <f t="shared" si="64"/>
        <v>9.8616833391394853E-7</v>
      </c>
      <c r="AC243" s="55"/>
      <c r="AD243" s="55"/>
      <c r="AE243" s="55"/>
      <c r="AF243" s="55" t="str">
        <f t="shared" si="65"/>
        <v>-0.0825206567069903-0.708561574571634j</v>
      </c>
      <c r="AG243" s="55">
        <f t="shared" si="66"/>
        <v>-2.9339386553877915</v>
      </c>
      <c r="AH243" s="55">
        <f t="shared" si="67"/>
        <v>-96.642868359137196</v>
      </c>
      <c r="AI243" s="55">
        <f t="shared" si="57"/>
        <v>83.357131640862804</v>
      </c>
      <c r="AJ243" s="55">
        <f t="shared" si="68"/>
        <v>2.9339386553877915</v>
      </c>
      <c r="AK243" s="55"/>
      <c r="AL243" s="55"/>
      <c r="AM243" s="39"/>
      <c r="AN243" s="55"/>
    </row>
    <row r="244" spans="2:40" s="29" customFormat="1" hidden="1" x14ac:dyDescent="0.3">
      <c r="B244" s="38">
        <v>131</v>
      </c>
      <c r="C244" s="55">
        <f t="shared" si="46"/>
        <v>41686.938347033574</v>
      </c>
      <c r="D244" s="55" t="str">
        <f t="shared" si="58"/>
        <v>261926.758523383j</v>
      </c>
      <c r="E244" s="55">
        <f t="shared" si="47"/>
        <v>0.99416353422422699</v>
      </c>
      <c r="F244" s="55" t="str">
        <f t="shared" si="48"/>
        <v>0.120003758594654j</v>
      </c>
      <c r="G244" s="55" t="str">
        <f t="shared" si="49"/>
        <v>1.65237530551463-0.199455361662886j</v>
      </c>
      <c r="H244" s="55">
        <f t="shared" si="59"/>
        <v>4.4249961627179468</v>
      </c>
      <c r="I244" s="55">
        <f t="shared" si="60"/>
        <v>-6.8827747694040307</v>
      </c>
      <c r="J244" s="55"/>
      <c r="K244" s="55"/>
      <c r="L244" s="55" t="str">
        <f t="shared" si="50"/>
        <v>0.84+0.0176014781727713j</v>
      </c>
      <c r="M244" s="55" t="str">
        <f t="shared" si="51"/>
        <v>1+17.6224323134532j</v>
      </c>
      <c r="N244" s="55" t="str">
        <f t="shared" si="61"/>
        <v>0.00369180039264747-0.0474570243614387j</v>
      </c>
      <c r="O244" s="55">
        <f t="shared" si="62"/>
        <v>-85.55177691176263</v>
      </c>
      <c r="P244" s="55"/>
      <c r="Q244" s="55"/>
      <c r="R244" s="55"/>
      <c r="S244" s="55"/>
      <c r="T244" s="55"/>
      <c r="U244" s="55" t="str">
        <f t="shared" si="52"/>
        <v>44.9999999590909-3.47078314283696j</v>
      </c>
      <c r="V244" s="55">
        <f t="shared" si="53"/>
        <v>33.090009069963607</v>
      </c>
      <c r="W244" s="55">
        <f t="shared" si="54"/>
        <v>-4.4104066294328996</v>
      </c>
      <c r="X244" s="55"/>
      <c r="Y244" s="55" t="str">
        <f t="shared" si="55"/>
        <v>85000-0.00189242083033145j</v>
      </c>
      <c r="Z244" s="55" t="str">
        <f t="shared" si="56"/>
        <v>0.19047619047619+3.43296295751737E-09j</v>
      </c>
      <c r="AA244" s="55">
        <f t="shared" si="63"/>
        <v>-14.403186068119158</v>
      </c>
      <c r="AB244" s="55">
        <f t="shared" si="64"/>
        <v>1.0326450156250972E-6</v>
      </c>
      <c r="AC244" s="55"/>
      <c r="AD244" s="55"/>
      <c r="AE244" s="55"/>
      <c r="AF244" s="55" t="str">
        <f t="shared" si="65"/>
        <v>-0.0811738518040117-0.676230879598503j</v>
      </c>
      <c r="AG244" s="55">
        <f t="shared" si="66"/>
        <v>-3.3359678874567034</v>
      </c>
      <c r="AH244" s="55">
        <f t="shared" si="67"/>
        <v>-96.844957277954535</v>
      </c>
      <c r="AI244" s="55">
        <f t="shared" si="57"/>
        <v>83.155042722045465</v>
      </c>
      <c r="AJ244" s="55">
        <f t="shared" si="68"/>
        <v>3.3359678874567034</v>
      </c>
      <c r="AK244" s="55"/>
      <c r="AL244" s="55"/>
      <c r="AM244" s="39"/>
      <c r="AN244" s="55"/>
    </row>
    <row r="245" spans="2:40" s="29" customFormat="1" hidden="1" x14ac:dyDescent="0.3">
      <c r="B245" s="38">
        <v>132</v>
      </c>
      <c r="C245" s="55">
        <f t="shared" si="46"/>
        <v>43651.58322401662</v>
      </c>
      <c r="D245" s="55" t="str">
        <f t="shared" si="58"/>
        <v>274270.986348268j</v>
      </c>
      <c r="E245" s="55">
        <f t="shared" si="47"/>
        <v>0.99360044253432911</v>
      </c>
      <c r="F245" s="55" t="str">
        <f t="shared" si="48"/>
        <v>0.125659361497871j</v>
      </c>
      <c r="G245" s="55" t="str">
        <f t="shared" si="49"/>
        <v>1.65099473242939-0.208799166176153j</v>
      </c>
      <c r="H245" s="55">
        <f t="shared" si="59"/>
        <v>4.423826609852803</v>
      </c>
      <c r="I245" s="55">
        <f t="shared" si="60"/>
        <v>-7.2078573035979652</v>
      </c>
      <c r="J245" s="55"/>
      <c r="K245" s="55"/>
      <c r="L245" s="55" t="str">
        <f t="shared" si="50"/>
        <v>0.84+0.0184310102826036j</v>
      </c>
      <c r="M245" s="55" t="str">
        <f t="shared" si="51"/>
        <v>1+18.4529519615115j</v>
      </c>
      <c r="N245" s="55" t="str">
        <f t="shared" si="61"/>
        <v>0.00345554034981922-0.045333909793675j</v>
      </c>
      <c r="O245" s="55">
        <f t="shared" si="62"/>
        <v>-85.641104744611042</v>
      </c>
      <c r="P245" s="55"/>
      <c r="Q245" s="55"/>
      <c r="R245" s="55"/>
      <c r="S245" s="55"/>
      <c r="T245" s="55"/>
      <c r="U245" s="55" t="str">
        <f t="shared" si="52"/>
        <v>44.9999999590909-3.31457219353201j</v>
      </c>
      <c r="V245" s="55">
        <f t="shared" si="53"/>
        <v>33.087748695014277</v>
      </c>
      <c r="W245" s="55">
        <f t="shared" si="54"/>
        <v>-4.2126370037376626</v>
      </c>
      <c r="X245" s="55"/>
      <c r="Y245" s="55" t="str">
        <f t="shared" si="55"/>
        <v>85000-0.00198160787636624j</v>
      </c>
      <c r="Z245" s="55" t="str">
        <f t="shared" si="56"/>
        <v>0.19047619047619+3.59475351721767E-09j</v>
      </c>
      <c r="AA245" s="55">
        <f t="shared" si="63"/>
        <v>-14.403186068119156</v>
      </c>
      <c r="AB245" s="55">
        <f t="shared" si="64"/>
        <v>1.0813120758635016E-6</v>
      </c>
      <c r="AC245" s="55"/>
      <c r="AD245" s="55"/>
      <c r="AE245" s="55"/>
      <c r="AF245" s="55" t="str">
        <f t="shared" si="65"/>
        <v>-0.0799430921780057-0.64534769945737j</v>
      </c>
      <c r="AG245" s="55">
        <f t="shared" si="66"/>
        <v>-3.7379872031861088</v>
      </c>
      <c r="AH245" s="55">
        <f t="shared" si="67"/>
        <v>-97.061597970634594</v>
      </c>
      <c r="AI245" s="55">
        <f t="shared" si="57"/>
        <v>82.938402029365406</v>
      </c>
      <c r="AJ245" s="55">
        <f t="shared" si="68"/>
        <v>3.7379872031861088</v>
      </c>
      <c r="AK245" s="55"/>
      <c r="AL245" s="55"/>
      <c r="AM245" s="39"/>
      <c r="AN245" s="55"/>
    </row>
    <row r="246" spans="2:40" s="29" customFormat="1" hidden="1" x14ac:dyDescent="0.3">
      <c r="B246" s="38">
        <v>133</v>
      </c>
      <c r="C246" s="55">
        <f t="shared" si="46"/>
        <v>45708.818961487559</v>
      </c>
      <c r="D246" s="55" t="str">
        <f t="shared" si="58"/>
        <v>287196.97970735j</v>
      </c>
      <c r="E246" s="55">
        <f t="shared" si="47"/>
        <v>0.99298302477392641</v>
      </c>
      <c r="F246" s="55" t="str">
        <f t="shared" si="48"/>
        <v>0.131581504754268j</v>
      </c>
      <c r="G246" s="55" t="str">
        <f t="shared" si="49"/>
        <v>1.64948062015535-0.218574876556886j</v>
      </c>
      <c r="H246" s="55">
        <f t="shared" si="59"/>
        <v>4.4225414276093371</v>
      </c>
      <c r="I246" s="55">
        <f t="shared" si="60"/>
        <v>-7.5483639308773363</v>
      </c>
      <c r="J246" s="55"/>
      <c r="K246" s="55"/>
      <c r="L246" s="55" t="str">
        <f t="shared" si="50"/>
        <v>0.84+0.0192996370363339j</v>
      </c>
      <c r="M246" s="55" t="str">
        <f t="shared" si="51"/>
        <v>1+19.3226127947105j</v>
      </c>
      <c r="N246" s="55" t="str">
        <f t="shared" si="61"/>
        <v>0.00323995221283787-0.0433047050456977j</v>
      </c>
      <c r="O246" s="55">
        <f t="shared" si="62"/>
        <v>-85.721241589246915</v>
      </c>
      <c r="P246" s="55"/>
      <c r="Q246" s="55"/>
      <c r="R246" s="55"/>
      <c r="S246" s="55"/>
      <c r="T246" s="55"/>
      <c r="U246" s="55" t="str">
        <f t="shared" si="52"/>
        <v>44.9999999590909-3.16539189624199j</v>
      </c>
      <c r="V246" s="55">
        <f t="shared" si="53"/>
        <v>33.085686182317311</v>
      </c>
      <c r="W246" s="55">
        <f t="shared" si="54"/>
        <v>-4.0236744900637351</v>
      </c>
      <c r="X246" s="55"/>
      <c r="Y246" s="55" t="str">
        <f t="shared" si="55"/>
        <v>84999.9999999999-0.0020749981783856j</v>
      </c>
      <c r="Z246" s="55" t="str">
        <f t="shared" si="56"/>
        <v>0.19047619047619+3.76416903108499E-09j</v>
      </c>
      <c r="AA246" s="55">
        <f t="shared" si="63"/>
        <v>-14.403186068119156</v>
      </c>
      <c r="AB246" s="55">
        <f t="shared" si="64"/>
        <v>1.1322727439888488E-6</v>
      </c>
      <c r="AC246" s="55"/>
      <c r="AD246" s="55"/>
      <c r="AE246" s="55"/>
      <c r="AF246" s="55" t="str">
        <f t="shared" si="65"/>
        <v>-0.078818110377166-0.615844788596263j</v>
      </c>
      <c r="AG246" s="55">
        <f t="shared" si="66"/>
        <v>-4.1400141900392136</v>
      </c>
      <c r="AH246" s="55">
        <f t="shared" si="67"/>
        <v>-97.293278877915228</v>
      </c>
      <c r="AI246" s="55">
        <f t="shared" si="57"/>
        <v>82.706721122084772</v>
      </c>
      <c r="AJ246" s="55">
        <f t="shared" si="68"/>
        <v>4.1400141900392136</v>
      </c>
      <c r="AK246" s="55"/>
      <c r="AL246" s="55"/>
      <c r="AM246" s="39"/>
      <c r="AN246" s="55"/>
    </row>
    <row r="247" spans="2:40" s="29" customFormat="1" hidden="1" x14ac:dyDescent="0.3">
      <c r="B247" s="38">
        <v>134</v>
      </c>
      <c r="C247" s="55">
        <f t="shared" si="46"/>
        <v>47863.009232263888</v>
      </c>
      <c r="D247" s="55" t="str">
        <f t="shared" si="58"/>
        <v>300732.156365561j</v>
      </c>
      <c r="E247" s="55">
        <f t="shared" si="47"/>
        <v>0.99230603966173347</v>
      </c>
      <c r="F247" s="55" t="str">
        <f t="shared" si="48"/>
        <v>0.13778275002369j</v>
      </c>
      <c r="G247" s="55" t="str">
        <f t="shared" si="49"/>
        <v>1.64782001984121-0.228801564036846j</v>
      </c>
      <c r="H247" s="55">
        <f t="shared" si="59"/>
        <v>4.4211288984618795</v>
      </c>
      <c r="I247" s="55">
        <f t="shared" si="60"/>
        <v>-7.9050365341734503</v>
      </c>
      <c r="J247" s="55"/>
      <c r="K247" s="55"/>
      <c r="L247" s="55" t="str">
        <f t="shared" si="50"/>
        <v>0.84+0.0202092009077657j</v>
      </c>
      <c r="M247" s="55" t="str">
        <f t="shared" si="51"/>
        <v>1+20.2332594802749j</v>
      </c>
      <c r="N247" s="55" t="str">
        <f t="shared" si="61"/>
        <v>0.00304323658852509-0.041365394647729j</v>
      </c>
      <c r="O247" s="55">
        <f t="shared" si="62"/>
        <v>-85.792351323916279</v>
      </c>
      <c r="P247" s="55"/>
      <c r="Q247" s="55"/>
      <c r="R247" s="55"/>
      <c r="S247" s="55"/>
      <c r="T247" s="55"/>
      <c r="U247" s="55" t="str">
        <f t="shared" si="52"/>
        <v>44.9999999590909-3.02292581955536j</v>
      </c>
      <c r="V247" s="55">
        <f t="shared" si="53"/>
        <v>33.083804293976911</v>
      </c>
      <c r="W247" s="55">
        <f t="shared" si="54"/>
        <v>-3.8431347531484557</v>
      </c>
      <c r="X247" s="55"/>
      <c r="Y247" s="55" t="str">
        <f t="shared" si="55"/>
        <v>84999.9999999999-0.00217278982974118j</v>
      </c>
      <c r="Z247" s="55" t="str">
        <f t="shared" si="56"/>
        <v>0.19047619047619+3.94156885213819E-09j</v>
      </c>
      <c r="AA247" s="55">
        <f t="shared" si="63"/>
        <v>-14.403186068119156</v>
      </c>
      <c r="AB247" s="55">
        <f t="shared" si="64"/>
        <v>1.185635114410652E-6</v>
      </c>
      <c r="AC247" s="55"/>
      <c r="AD247" s="55"/>
      <c r="AE247" s="55"/>
      <c r="AF247" s="55" t="str">
        <f t="shared" si="65"/>
        <v>-0.0777895029367702-0.587658044035438j</v>
      </c>
      <c r="AG247" s="55">
        <f t="shared" si="66"/>
        <v>-4.5420666743612079</v>
      </c>
      <c r="AH247" s="55">
        <f t="shared" si="67"/>
        <v>-97.54052142560306</v>
      </c>
      <c r="AI247" s="55">
        <f t="shared" si="57"/>
        <v>82.45947857439694</v>
      </c>
      <c r="AJ247" s="55">
        <f t="shared" si="68"/>
        <v>4.5420666743612079</v>
      </c>
      <c r="AK247" s="55"/>
      <c r="AL247" s="55"/>
      <c r="AM247" s="39"/>
      <c r="AN247" s="55"/>
    </row>
    <row r="248" spans="2:40" s="29" customFormat="1" hidden="1" x14ac:dyDescent="0.3">
      <c r="B248" s="38">
        <v>135</v>
      </c>
      <c r="C248" s="55">
        <f t="shared" si="46"/>
        <v>50118.723362727265</v>
      </c>
      <c r="D248" s="55" t="str">
        <f t="shared" si="58"/>
        <v>314905.226247286j</v>
      </c>
      <c r="E248" s="55">
        <f t="shared" si="47"/>
        <v>0.99156374024710037</v>
      </c>
      <c r="F248" s="55" t="str">
        <f t="shared" si="48"/>
        <v>0.144276250978766j</v>
      </c>
      <c r="G248" s="55" t="str">
        <f t="shared" si="49"/>
        <v>1.6459987215382-0.239499000437625j</v>
      </c>
      <c r="H248" s="55">
        <f t="shared" si="59"/>
        <v>4.4195760617634132</v>
      </c>
      <c r="I248" s="55">
        <f t="shared" si="60"/>
        <v>-8.2786540859590296</v>
      </c>
      <c r="J248" s="55"/>
      <c r="K248" s="55"/>
      <c r="L248" s="55" t="str">
        <f t="shared" si="50"/>
        <v>0.84+0.0211616312038176j</v>
      </c>
      <c r="M248" s="55" t="str">
        <f t="shared" si="51"/>
        <v>1+21.1868236219174j</v>
      </c>
      <c r="N248" s="55" t="str">
        <f t="shared" si="61"/>
        <v>0.00286374914650359-0.0395121168605705j</v>
      </c>
      <c r="O248" s="55">
        <f t="shared" si="62"/>
        <v>-85.85457960287718</v>
      </c>
      <c r="P248" s="55"/>
      <c r="Q248" s="55"/>
      <c r="R248" s="55"/>
      <c r="S248" s="55"/>
      <c r="T248" s="55"/>
      <c r="U248" s="55" t="str">
        <f t="shared" si="52"/>
        <v>44.9999999590909-2.88687177382276j</v>
      </c>
      <c r="V248" s="55">
        <f t="shared" si="53"/>
        <v>33.082087280131454</v>
      </c>
      <c r="W248" s="55">
        <f t="shared" si="54"/>
        <v>-3.6706492167329814</v>
      </c>
      <c r="X248" s="55"/>
      <c r="Y248" s="55" t="str">
        <f t="shared" si="55"/>
        <v>84999.9999999999-0.00227519025963664j</v>
      </c>
      <c r="Z248" s="55" t="str">
        <f t="shared" si="56"/>
        <v>0.19047619047619+4.12732926918211E-09j</v>
      </c>
      <c r="AA248" s="55">
        <f t="shared" si="63"/>
        <v>-14.403186068119156</v>
      </c>
      <c r="AB248" s="55">
        <f t="shared" si="64"/>
        <v>1.2415123758709872E-6</v>
      </c>
      <c r="AC248" s="55"/>
      <c r="AD248" s="55"/>
      <c r="AE248" s="55"/>
      <c r="AF248" s="55" t="str">
        <f t="shared" si="65"/>
        <v>-0.0768486554746333-0.560726341085037j</v>
      </c>
      <c r="AG248" s="55">
        <f t="shared" si="66"/>
        <v>-4.9441628934398905</v>
      </c>
      <c r="AH248" s="55">
        <f t="shared" si="67"/>
        <v>-97.803881664056817</v>
      </c>
      <c r="AI248" s="55">
        <f t="shared" si="57"/>
        <v>82.196118335943183</v>
      </c>
      <c r="AJ248" s="55">
        <f t="shared" si="68"/>
        <v>4.9441628934398905</v>
      </c>
      <c r="AK248" s="55"/>
      <c r="AL248" s="55"/>
      <c r="AM248" s="39"/>
      <c r="AN248" s="55"/>
    </row>
    <row r="249" spans="2:40" s="29" customFormat="1" hidden="1" x14ac:dyDescent="0.3">
      <c r="B249" s="38">
        <v>136</v>
      </c>
      <c r="C249" s="55">
        <f t="shared" si="46"/>
        <v>52480.746024977292</v>
      </c>
      <c r="D249" s="55" t="str">
        <f t="shared" si="58"/>
        <v>329746.252333961j</v>
      </c>
      <c r="E249" s="55">
        <f t="shared" si="47"/>
        <v>0.99074982512394516</v>
      </c>
      <c r="F249" s="55" t="str">
        <f t="shared" si="48"/>
        <v>0.151075781205623j</v>
      </c>
      <c r="G249" s="55" t="str">
        <f t="shared" si="49"/>
        <v>1.64400113057844-0.250687659797461j</v>
      </c>
      <c r="H249" s="55">
        <f t="shared" si="59"/>
        <v>4.4178685713506622</v>
      </c>
      <c r="I249" s="55">
        <f t="shared" si="60"/>
        <v>-8.6700346873922278</v>
      </c>
      <c r="J249" s="55"/>
      <c r="K249" s="55"/>
      <c r="L249" s="55" t="str">
        <f t="shared" si="50"/>
        <v>0.84+0.0221589481568422j</v>
      </c>
      <c r="M249" s="55" t="str">
        <f t="shared" si="51"/>
        <v>1+22.1853278570289j</v>
      </c>
      <c r="N249" s="55" t="str">
        <f t="shared" si="61"/>
        <v>0.00269998752017822-0.0377411601881981j</v>
      </c>
      <c r="O249" s="55">
        <f t="shared" si="62"/>
        <v>-85.908054067817915</v>
      </c>
      <c r="P249" s="55"/>
      <c r="Q249" s="55"/>
      <c r="R249" s="55"/>
      <c r="S249" s="55"/>
      <c r="T249" s="55"/>
      <c r="U249" s="55" t="str">
        <f t="shared" si="52"/>
        <v>44.9999999590909-2.75694117017204j</v>
      </c>
      <c r="V249" s="55">
        <f t="shared" si="53"/>
        <v>33.080520752806372</v>
      </c>
      <c r="W249" s="55">
        <f t="shared" si="54"/>
        <v>-3.5058645496109797</v>
      </c>
      <c r="X249" s="55"/>
      <c r="Y249" s="55" t="str">
        <f t="shared" si="55"/>
        <v>84999.9999999999-0.00238241667311287j</v>
      </c>
      <c r="Z249" s="55" t="str">
        <f t="shared" si="56"/>
        <v>0.19047619047619+4.32184430496666E-09j</v>
      </c>
      <c r="AA249" s="55">
        <f t="shared" si="63"/>
        <v>-14.403186068119156</v>
      </c>
      <c r="AB249" s="55">
        <f t="shared" si="64"/>
        <v>1.3000230515330145E-6</v>
      </c>
      <c r="AC249" s="55"/>
      <c r="AD249" s="55"/>
      <c r="AE249" s="55"/>
      <c r="AF249" s="55" t="str">
        <f t="shared" si="65"/>
        <v>-0.075987673518814-0.534991378825598j</v>
      </c>
      <c r="AG249" s="55">
        <f t="shared" si="66"/>
        <v>-5.3463216774886693</v>
      </c>
      <c r="AH249" s="55">
        <f t="shared" si="67"/>
        <v>-98.083952004798064</v>
      </c>
      <c r="AI249" s="55">
        <f t="shared" si="57"/>
        <v>81.916047995201936</v>
      </c>
      <c r="AJ249" s="55">
        <f t="shared" si="68"/>
        <v>5.3463216774886693</v>
      </c>
      <c r="AK249" s="55"/>
      <c r="AL249" s="55"/>
      <c r="AM249" s="39"/>
      <c r="AN249" s="55"/>
    </row>
    <row r="250" spans="2:40" s="29" customFormat="1" hidden="1" x14ac:dyDescent="0.3">
      <c r="B250" s="38">
        <v>137</v>
      </c>
      <c r="C250" s="55">
        <f t="shared" si="46"/>
        <v>54954.087385762534</v>
      </c>
      <c r="D250" s="55" t="str">
        <f t="shared" si="58"/>
        <v>345286.714431686j</v>
      </c>
      <c r="E250" s="55">
        <f t="shared" si="47"/>
        <v>0.98985738493789432</v>
      </c>
      <c r="F250" s="55" t="str">
        <f t="shared" si="48"/>
        <v>0.158195763419499j</v>
      </c>
      <c r="G250" s="55" t="str">
        <f t="shared" si="49"/>
        <v>1.64181013176929-0.262388714917156j</v>
      </c>
      <c r="H250" s="55">
        <f t="shared" si="59"/>
        <v>4.415990534970919</v>
      </c>
      <c r="I250" s="55">
        <f t="shared" si="60"/>
        <v>-9.080037740558863</v>
      </c>
      <c r="J250" s="55"/>
      <c r="K250" s="55"/>
      <c r="L250" s="55" t="str">
        <f t="shared" si="50"/>
        <v>0.84+0.0232032672098093j</v>
      </c>
      <c r="M250" s="55" t="str">
        <f t="shared" si="51"/>
        <v>1+23.2308901469638j</v>
      </c>
      <c r="N250" s="55" t="str">
        <f t="shared" si="61"/>
        <v>0.00255057926967281-0.036048959615083j</v>
      </c>
      <c r="O250" s="55">
        <f t="shared" si="62"/>
        <v>-85.952884536545511</v>
      </c>
      <c r="P250" s="55"/>
      <c r="Q250" s="55"/>
      <c r="R250" s="55"/>
      <c r="S250" s="55"/>
      <c r="T250" s="55"/>
      <c r="U250" s="55" t="str">
        <f t="shared" si="52"/>
        <v>44.9999999590909-2.63285840837282j</v>
      </c>
      <c r="V250" s="55">
        <f t="shared" si="53"/>
        <v>33.079091570073089</v>
      </c>
      <c r="W250" s="55">
        <f t="shared" si="54"/>
        <v>-3.348442150269721</v>
      </c>
      <c r="X250" s="55"/>
      <c r="Y250" s="55" t="str">
        <f t="shared" si="55"/>
        <v>84999.9999999999-0.00249469651176893j</v>
      </c>
      <c r="Z250" s="55" t="str">
        <f t="shared" si="56"/>
        <v>0.19047619047619+4.52552655196178E-09j</v>
      </c>
      <c r="AA250" s="55">
        <f t="shared" si="63"/>
        <v>-14.403186068119155</v>
      </c>
      <c r="AB250" s="55">
        <f t="shared" si="64"/>
        <v>1.361291250384463E-6</v>
      </c>
      <c r="AC250" s="55"/>
      <c r="AD250" s="55"/>
      <c r="AE250" s="55"/>
      <c r="AF250" s="55" t="str">
        <f t="shared" si="65"/>
        <v>-0.0751993186117405-0.510397534584393j</v>
      </c>
      <c r="AG250" s="55">
        <f t="shared" si="66"/>
        <v>-5.7485626439813773</v>
      </c>
      <c r="AH250" s="55">
        <f t="shared" si="67"/>
        <v>-98.381363066082827</v>
      </c>
      <c r="AI250" s="55">
        <f t="shared" si="57"/>
        <v>81.618636933917173</v>
      </c>
      <c r="AJ250" s="55">
        <f t="shared" si="68"/>
        <v>5.7485626439813773</v>
      </c>
      <c r="AK250" s="55"/>
      <c r="AL250" s="55"/>
      <c r="AM250" s="39"/>
      <c r="AN250" s="55"/>
    </row>
    <row r="251" spans="2:40" s="29" customFormat="1" hidden="1" x14ac:dyDescent="0.3">
      <c r="B251" s="38">
        <v>138</v>
      </c>
      <c r="C251" s="55">
        <f t="shared" si="46"/>
        <v>57543.993733715761</v>
      </c>
      <c r="D251" s="55" t="str">
        <f t="shared" si="58"/>
        <v>361559.575944117j</v>
      </c>
      <c r="E251" s="55">
        <f t="shared" si="47"/>
        <v>0.98887884373252777</v>
      </c>
      <c r="F251" s="55" t="str">
        <f t="shared" si="48"/>
        <v>0.165651300057264j</v>
      </c>
      <c r="G251" s="55" t="str">
        <f t="shared" si="49"/>
        <v>1.63940694021984-0.27462402769714j</v>
      </c>
      <c r="H251" s="55">
        <f t="shared" si="59"/>
        <v>4.41392433291335</v>
      </c>
      <c r="I251" s="55">
        <f t="shared" si="60"/>
        <v>-9.5095662639839915</v>
      </c>
      <c r="J251" s="55"/>
      <c r="K251" s="55"/>
      <c r="L251" s="55" t="str">
        <f t="shared" si="50"/>
        <v>0.84+0.0242968035034447j</v>
      </c>
      <c r="M251" s="55" t="str">
        <f t="shared" si="51"/>
        <v>1+24.3257282695202j</v>
      </c>
      <c r="N251" s="55" t="str">
        <f t="shared" si="61"/>
        <v>0.00241427082827697-0.0344320926342504j</v>
      </c>
      <c r="O251" s="55">
        <f t="shared" si="62"/>
        <v>-85.98916316783658</v>
      </c>
      <c r="P251" s="55"/>
      <c r="Q251" s="55"/>
      <c r="R251" s="55"/>
      <c r="S251" s="55"/>
      <c r="T251" s="55"/>
      <c r="U251" s="55" t="str">
        <f t="shared" si="52"/>
        <v>44.9999999590909-2.51436029225122j</v>
      </c>
      <c r="V251" s="55">
        <f t="shared" si="53"/>
        <v>33.077787729737921</v>
      </c>
      <c r="W251" s="55">
        <f t="shared" si="54"/>
        <v>-3.198057633217517</v>
      </c>
      <c r="X251" s="55"/>
      <c r="Y251" s="55" t="str">
        <f t="shared" si="55"/>
        <v>84999.9999999999-0.00261226793619624j</v>
      </c>
      <c r="Z251" s="55" t="str">
        <f t="shared" si="56"/>
        <v>0.19047619047619+4.73880804752152E-09j</v>
      </c>
      <c r="AA251" s="55">
        <f t="shared" si="63"/>
        <v>-14.403186068119155</v>
      </c>
      <c r="AB251" s="55">
        <f t="shared" si="64"/>
        <v>1.4254469304894723E-6</v>
      </c>
      <c r="AC251" s="55"/>
      <c r="AD251" s="55"/>
      <c r="AE251" s="55"/>
      <c r="AF251" s="55" t="str">
        <f t="shared" si="65"/>
        <v>-0.0744769492527695-0.486891726712961j</v>
      </c>
      <c r="AG251" s="55">
        <f t="shared" si="66"/>
        <v>-6.1509064071019566</v>
      </c>
      <c r="AH251" s="55">
        <f t="shared" si="67"/>
        <v>-98.696785639591155</v>
      </c>
      <c r="AI251" s="55">
        <f t="shared" si="57"/>
        <v>81.303214360408845</v>
      </c>
      <c r="AJ251" s="55">
        <f t="shared" si="68"/>
        <v>6.1509064071019566</v>
      </c>
      <c r="AK251" s="55"/>
      <c r="AL251" s="55"/>
      <c r="AM251" s="39"/>
      <c r="AN251" s="55"/>
    </row>
    <row r="252" spans="2:40" s="29" customFormat="1" hidden="1" x14ac:dyDescent="0.3">
      <c r="B252" s="38">
        <v>139</v>
      </c>
      <c r="C252" s="55">
        <f t="shared" si="46"/>
        <v>60255.95860743583</v>
      </c>
      <c r="D252" s="55" t="str">
        <f t="shared" si="58"/>
        <v>378599.353792262j</v>
      </c>
      <c r="E252" s="55">
        <f t="shared" si="47"/>
        <v>0.98780589463681556</v>
      </c>
      <c r="F252" s="55" t="str">
        <f t="shared" si="48"/>
        <v>0.173458205311706j</v>
      </c>
      <c r="G252" s="55" t="str">
        <f t="shared" si="49"/>
        <v>1.63677093751308-0.287416131923127j</v>
      </c>
      <c r="H252" s="55">
        <f t="shared" si="59"/>
        <v>4.4116504128093919</v>
      </c>
      <c r="I252" s="55">
        <f t="shared" si="60"/>
        <v>-9.9595693622285726</v>
      </c>
      <c r="J252" s="55"/>
      <c r="K252" s="55"/>
      <c r="L252" s="55" t="str">
        <f t="shared" si="50"/>
        <v>0.84+0.02544187657484j</v>
      </c>
      <c r="M252" s="55" t="str">
        <f t="shared" si="51"/>
        <v>1+25.4721645231434j</v>
      </c>
      <c r="N252" s="55" t="str">
        <f t="shared" si="61"/>
        <v>0.00228991735839634-0.0328872751226336j</v>
      </c>
      <c r="O252" s="55">
        <f t="shared" si="62"/>
        <v>-86.016964601546391</v>
      </c>
      <c r="P252" s="55"/>
      <c r="Q252" s="55"/>
      <c r="R252" s="55"/>
      <c r="S252" s="55"/>
      <c r="T252" s="55"/>
      <c r="U252" s="55" t="str">
        <f t="shared" si="52"/>
        <v>44.9999999590909-2.40119547141565j</v>
      </c>
      <c r="V252" s="55">
        <f t="shared" si="53"/>
        <v>33.076598271831948</v>
      </c>
      <c r="W252" s="55">
        <f t="shared" si="54"/>
        <v>-3.054400319590501</v>
      </c>
      <c r="X252" s="55"/>
      <c r="Y252" s="55" t="str">
        <f t="shared" si="55"/>
        <v>84999.9999999999-0.00273538033114909j</v>
      </c>
      <c r="Z252" s="55" t="str">
        <f t="shared" si="56"/>
        <v>0.19047619047619+4.96214119029313E-09j</v>
      </c>
      <c r="AA252" s="55">
        <f t="shared" si="63"/>
        <v>-14.403186068119155</v>
      </c>
      <c r="AB252" s="55">
        <f t="shared" si="64"/>
        <v>1.4926261746470535E-6</v>
      </c>
      <c r="AC252" s="55"/>
      <c r="AD252" s="55"/>
      <c r="AE252" s="55"/>
      <c r="AF252" s="55" t="str">
        <f t="shared" si="65"/>
        <v>-0.0738144662586926-0.464423285036069j</v>
      </c>
      <c r="AG252" s="55">
        <f t="shared" si="66"/>
        <v>-6.5533748054663707</v>
      </c>
      <c r="AH252" s="55">
        <f t="shared" si="67"/>
        <v>-99.0309327907393</v>
      </c>
      <c r="AI252" s="55">
        <f t="shared" si="57"/>
        <v>80.9690672092607</v>
      </c>
      <c r="AJ252" s="55">
        <f t="shared" si="68"/>
        <v>6.5533748054663707</v>
      </c>
      <c r="AK252" s="55"/>
      <c r="AL252" s="55"/>
      <c r="AM252" s="39"/>
      <c r="AN252" s="55"/>
    </row>
    <row r="253" spans="2:40" s="29" customFormat="1" hidden="1" x14ac:dyDescent="0.3">
      <c r="B253" s="38">
        <v>140</v>
      </c>
      <c r="C253" s="55">
        <f t="shared" si="46"/>
        <v>63095.734448019379</v>
      </c>
      <c r="D253" s="55" t="str">
        <f t="shared" si="58"/>
        <v>396442.1916295j</v>
      </c>
      <c r="E253" s="55">
        <f t="shared" si="47"/>
        <v>0.98662942934779563</v>
      </c>
      <c r="F253" s="55" t="str">
        <f t="shared" si="48"/>
        <v>0.181633038675562j</v>
      </c>
      <c r="G253" s="55" t="str">
        <f t="shared" si="49"/>
        <v>1.63387949183185-0.300788206902847j</v>
      </c>
      <c r="H253" s="55">
        <f t="shared" si="59"/>
        <v>4.4091470570813769</v>
      </c>
      <c r="I253" s="55">
        <f t="shared" si="60"/>
        <v>-10.43104486099109</v>
      </c>
      <c r="J253" s="55"/>
      <c r="K253" s="55"/>
      <c r="L253" s="55" t="str">
        <f t="shared" si="50"/>
        <v>0.84+0.0266409152775024j</v>
      </c>
      <c r="M253" s="55" t="str">
        <f t="shared" si="51"/>
        <v>1+26.6726306528328j</v>
      </c>
      <c r="N253" s="55" t="str">
        <f t="shared" si="61"/>
        <v>0.00217647344744883-0.0314113571119978j</v>
      </c>
      <c r="O253" s="55">
        <f t="shared" si="62"/>
        <v>-86.036346073250769</v>
      </c>
      <c r="P253" s="55"/>
      <c r="Q253" s="55"/>
      <c r="R253" s="55"/>
      <c r="S253" s="55"/>
      <c r="T253" s="55"/>
      <c r="U253" s="55" t="str">
        <f t="shared" si="52"/>
        <v>44.9999999590909-2.29312390810885j</v>
      </c>
      <c r="V253" s="55">
        <f t="shared" si="53"/>
        <v>33.075513189218967</v>
      </c>
      <c r="W253" s="55">
        <f t="shared" si="54"/>
        <v>-2.9171727341906712</v>
      </c>
      <c r="X253" s="55"/>
      <c r="Y253" s="55" t="str">
        <f t="shared" si="55"/>
        <v>84999.9999999999-0.00286429483452313j</v>
      </c>
      <c r="Z253" s="55" t="str">
        <f t="shared" si="56"/>
        <v>0.19047619047619+5.1959996998152E-09j</v>
      </c>
      <c r="AA253" s="55">
        <f t="shared" si="63"/>
        <v>-14.403186068119155</v>
      </c>
      <c r="AB253" s="55">
        <f t="shared" si="64"/>
        <v>1.5629714790409353E-6</v>
      </c>
      <c r="AC253" s="55"/>
      <c r="AD253" s="55"/>
      <c r="AE253" s="55"/>
      <c r="AF253" s="55" t="str">
        <f t="shared" si="65"/>
        <v>-0.073206262138408-0.442943828401033j</v>
      </c>
      <c r="AG253" s="55">
        <f t="shared" si="66"/>
        <v>-6.9559911517343744</v>
      </c>
      <c r="AH253" s="55">
        <f t="shared" si="67"/>
        <v>-99.384562105461029</v>
      </c>
      <c r="AI253" s="55">
        <f t="shared" si="57"/>
        <v>80.615437894538971</v>
      </c>
      <c r="AJ253" s="55">
        <f t="shared" si="68"/>
        <v>6.9559911517343744</v>
      </c>
      <c r="AK253" s="55"/>
      <c r="AL253" s="55"/>
      <c r="AM253" s="39"/>
      <c r="AN253" s="55"/>
    </row>
    <row r="254" spans="2:40" s="29" customFormat="1" hidden="1" x14ac:dyDescent="0.3">
      <c r="B254" s="38">
        <v>141</v>
      </c>
      <c r="C254" s="55">
        <f t="shared" si="46"/>
        <v>66069.344800759645</v>
      </c>
      <c r="D254" s="55" t="str">
        <f t="shared" si="58"/>
        <v>415125.936507115j</v>
      </c>
      <c r="E254" s="55">
        <f t="shared" si="47"/>
        <v>0.9853394608098659</v>
      </c>
      <c r="F254" s="55" t="str">
        <f t="shared" si="48"/>
        <v>0.190193140066414j</v>
      </c>
      <c r="G254" s="55" t="str">
        <f t="shared" si="49"/>
        <v>1.63070776054012-0.314764040052632j</v>
      </c>
      <c r="H254" s="55">
        <f t="shared" si="59"/>
        <v>4.4063901189504646</v>
      </c>
      <c r="I254" s="55">
        <f t="shared" si="60"/>
        <v>-10.925042119640038</v>
      </c>
      <c r="J254" s="55"/>
      <c r="K254" s="55"/>
      <c r="L254" s="55" t="str">
        <f t="shared" si="50"/>
        <v>0.84+0.0278964629332781j</v>
      </c>
      <c r="M254" s="55" t="str">
        <f t="shared" si="51"/>
        <v>1+27.9296730081987j</v>
      </c>
      <c r="N254" s="55" t="str">
        <f t="shared" si="61"/>
        <v>0.00207298457854342-0.0300013184964781j</v>
      </c>
      <c r="O254" s="55">
        <f t="shared" si="62"/>
        <v>-86.047347502857022</v>
      </c>
      <c r="P254" s="55"/>
      <c r="Q254" s="55"/>
      <c r="R254" s="55"/>
      <c r="S254" s="55"/>
      <c r="T254" s="55"/>
      <c r="U254" s="55" t="str">
        <f t="shared" si="52"/>
        <v>44.9999999590909-2.18991636805561j</v>
      </c>
      <c r="V254" s="55">
        <f t="shared" si="53"/>
        <v>33.074523345683659</v>
      </c>
      <c r="W254" s="55">
        <f t="shared" si="54"/>
        <v>-2.7860901107262119</v>
      </c>
      <c r="X254" s="55"/>
      <c r="Y254" s="55" t="str">
        <f t="shared" si="55"/>
        <v>84999.9999999999-0.0029992848912639j</v>
      </c>
      <c r="Z254" s="55" t="str">
        <f t="shared" si="56"/>
        <v>0.19047619047619+5.4408796213404E-09j</v>
      </c>
      <c r="AA254" s="55">
        <f t="shared" si="63"/>
        <v>-14.403186068119155</v>
      </c>
      <c r="AB254" s="55">
        <f t="shared" si="64"/>
        <v>1.6366320554931013E-6</v>
      </c>
      <c r="AC254" s="55"/>
      <c r="AD254" s="55"/>
      <c r="AE254" s="55"/>
      <c r="AF254" s="55" t="str">
        <f t="shared" si="65"/>
        <v>-0.0726471740933421-0.42240714880966j</v>
      </c>
      <c r="AG254" s="55">
        <f t="shared" si="66"/>
        <v>-7.358780508266646</v>
      </c>
      <c r="AH254" s="55">
        <f t="shared" si="67"/>
        <v>-99.758478096591219</v>
      </c>
      <c r="AI254" s="55">
        <f t="shared" si="57"/>
        <v>80.241521903408781</v>
      </c>
      <c r="AJ254" s="55">
        <f t="shared" si="68"/>
        <v>7.358780508266646</v>
      </c>
      <c r="AK254" s="55"/>
      <c r="AL254" s="55"/>
      <c r="AM254" s="39"/>
      <c r="AN254" s="55"/>
    </row>
    <row r="255" spans="2:40" s="29" customFormat="1" hidden="1" x14ac:dyDescent="0.3">
      <c r="B255" s="38">
        <v>142</v>
      </c>
      <c r="C255" s="55">
        <f t="shared" si="46"/>
        <v>69183.097091893665</v>
      </c>
      <c r="D255" s="55" t="str">
        <f t="shared" si="58"/>
        <v>434690.219152965j</v>
      </c>
      <c r="E255" s="55">
        <f t="shared" si="47"/>
        <v>0.98392503843431534</v>
      </c>
      <c r="F255" s="55" t="str">
        <f t="shared" si="48"/>
        <v>0.199156666606985j</v>
      </c>
      <c r="G255" s="55" t="str">
        <f t="shared" si="49"/>
        <v>1.62722847361725-0.329367976171507j</v>
      </c>
      <c r="H255" s="55">
        <f t="shared" si="59"/>
        <v>4.4033527222528752</v>
      </c>
      <c r="I255" s="55">
        <f t="shared" si="60"/>
        <v>-11.442665033473308</v>
      </c>
      <c r="J255" s="55"/>
      <c r="K255" s="55"/>
      <c r="L255" s="55" t="str">
        <f t="shared" si="50"/>
        <v>0.84+0.0292111827270793j</v>
      </c>
      <c r="M255" s="55" t="str">
        <f t="shared" si="51"/>
        <v>1+29.2459579446115j</v>
      </c>
      <c r="N255" s="55" t="str">
        <f t="shared" si="61"/>
        <v>0.00197857931506717-0.0286542647114534j</v>
      </c>
      <c r="O255" s="55">
        <f t="shared" si="62"/>
        <v>-86.049991556764112</v>
      </c>
      <c r="P255" s="55"/>
      <c r="Q255" s="55"/>
      <c r="R255" s="55"/>
      <c r="S255" s="55"/>
      <c r="T255" s="55"/>
      <c r="U255" s="55" t="str">
        <f t="shared" si="52"/>
        <v>44.9999999590909-2.09135393422623j</v>
      </c>
      <c r="V255" s="55">
        <f t="shared" si="53"/>
        <v>33.073620400905817</v>
      </c>
      <c r="W255" s="55">
        <f t="shared" si="54"/>
        <v>-2.6608799066931024</v>
      </c>
      <c r="X255" s="55"/>
      <c r="Y255" s="55" t="str">
        <f t="shared" si="55"/>
        <v>84999.9999999999-0.00314063683338017j</v>
      </c>
      <c r="Z255" s="55" t="str">
        <f t="shared" si="56"/>
        <v>0.19047619047619+5.69730037801391E-09j</v>
      </c>
      <c r="AA255" s="55">
        <f t="shared" si="63"/>
        <v>-14.403186068119155</v>
      </c>
      <c r="AB255" s="55">
        <f t="shared" si="64"/>
        <v>1.7137641479620533E-6</v>
      </c>
      <c r="AC255" s="55"/>
      <c r="AD255" s="55"/>
      <c r="AE255" s="55"/>
      <c r="AF255" s="55" t="str">
        <f t="shared" si="65"/>
        <v>-0.0721324402688864-0.402769101663681j</v>
      </c>
      <c r="AG255" s="55">
        <f t="shared" si="66"/>
        <v>-7.7617699936161095</v>
      </c>
      <c r="AH255" s="55">
        <f t="shared" si="67"/>
        <v>-100.15353478316636</v>
      </c>
      <c r="AI255" s="55">
        <f t="shared" si="57"/>
        <v>79.846465216833636</v>
      </c>
      <c r="AJ255" s="55">
        <f t="shared" si="68"/>
        <v>7.7617699936161095</v>
      </c>
      <c r="AK255" s="55"/>
      <c r="AL255" s="55"/>
      <c r="AM255" s="39"/>
      <c r="AN255" s="55"/>
    </row>
    <row r="256" spans="2:40" s="29" customFormat="1" hidden="1" x14ac:dyDescent="0.3">
      <c r="B256" s="38">
        <v>143</v>
      </c>
      <c r="C256" s="55">
        <f t="shared" si="46"/>
        <v>72443.596007499029</v>
      </c>
      <c r="D256" s="55" t="str">
        <f t="shared" si="58"/>
        <v>455176.538033572j</v>
      </c>
      <c r="E256" s="55">
        <f t="shared" si="47"/>
        <v>0.98237415513938697</v>
      </c>
      <c r="F256" s="55" t="str">
        <f t="shared" si="48"/>
        <v>0.20854263113883j</v>
      </c>
      <c r="G256" s="55" t="str">
        <f t="shared" si="49"/>
        <v>1.62341169624661-0.344624850710555j</v>
      </c>
      <c r="H256" s="55">
        <f t="shared" si="59"/>
        <v>4.4000049195418116</v>
      </c>
      <c r="I256" s="55">
        <f t="shared" si="60"/>
        <v>-11.985075238145976</v>
      </c>
      <c r="J256" s="55"/>
      <c r="K256" s="55"/>
      <c r="L256" s="55" t="str">
        <f t="shared" si="50"/>
        <v>0.84+0.0305878633558561j</v>
      </c>
      <c r="M256" s="55" t="str">
        <f t="shared" si="51"/>
        <v>1+30.6242774788987j</v>
      </c>
      <c r="N256" s="55" t="str">
        <f t="shared" si="61"/>
        <v>0.00189246214245468-0.027367422412987j</v>
      </c>
      <c r="O256" s="55">
        <f t="shared" si="62"/>
        <v>-86.044283683286992</v>
      </c>
      <c r="P256" s="55"/>
      <c r="Q256" s="55"/>
      <c r="R256" s="55"/>
      <c r="S256" s="55"/>
      <c r="T256" s="55"/>
      <c r="U256" s="55" t="str">
        <f t="shared" si="52"/>
        <v>44.9999999590909-1.99722754248405j</v>
      </c>
      <c r="V256" s="55">
        <f t="shared" si="53"/>
        <v>33.072796741767981</v>
      </c>
      <c r="W256" s="55">
        <f t="shared" si="54"/>
        <v>-2.5412813290496148</v>
      </c>
      <c r="X256" s="55"/>
      <c r="Y256" s="55" t="str">
        <f t="shared" si="55"/>
        <v>84999.9999999999-0.00328865048729255j</v>
      </c>
      <c r="Z256" s="55" t="str">
        <f t="shared" si="56"/>
        <v>0.19047619047619+5.96580587263954E-09j</v>
      </c>
      <c r="AA256" s="55">
        <f t="shared" si="63"/>
        <v>-14.403186068119155</v>
      </c>
      <c r="AB256" s="55">
        <f t="shared" si="64"/>
        <v>1.7945313639571892E-6</v>
      </c>
      <c r="AC256" s="55"/>
      <c r="AD256" s="55"/>
      <c r="AE256" s="55"/>
      <c r="AF256" s="55" t="str">
        <f t="shared" si="65"/>
        <v>-0.0716576588937409-0.383987501699604j</v>
      </c>
      <c r="AG256" s="55">
        <f t="shared" si="66"/>
        <v>-8.1649891253804299</v>
      </c>
      <c r="AH256" s="55">
        <f t="shared" si="67"/>
        <v>-100.57063845595123</v>
      </c>
      <c r="AI256" s="55">
        <f t="shared" si="57"/>
        <v>79.429361544048774</v>
      </c>
      <c r="AJ256" s="55">
        <f t="shared" si="68"/>
        <v>8.1649891253804299</v>
      </c>
      <c r="AK256" s="55"/>
      <c r="AL256" s="55"/>
      <c r="AM256" s="39"/>
      <c r="AN256" s="55"/>
    </row>
    <row r="257" spans="2:40" s="29" customFormat="1" hidden="1" x14ac:dyDescent="0.3">
      <c r="B257" s="38">
        <v>144</v>
      </c>
      <c r="C257" s="55">
        <f t="shared" si="46"/>
        <v>75857.757502918379</v>
      </c>
      <c r="D257" s="55" t="str">
        <f t="shared" si="58"/>
        <v>476628.347377929j</v>
      </c>
      <c r="E257" s="55">
        <f t="shared" si="47"/>
        <v>0.98067364542173541</v>
      </c>
      <c r="F257" s="55" t="str">
        <f t="shared" si="48"/>
        <v>0.218370942551117j</v>
      </c>
      <c r="G257" s="55" t="str">
        <f t="shared" si="49"/>
        <v>1.61922456877829-0.360559903834247j</v>
      </c>
      <c r="H257" s="55">
        <f t="shared" si="59"/>
        <v>4.3963133020537501</v>
      </c>
      <c r="I257" s="55">
        <f t="shared" si="60"/>
        <v>-12.55349552854433</v>
      </c>
      <c r="J257" s="55"/>
      <c r="K257" s="55"/>
      <c r="L257" s="55" t="str">
        <f t="shared" si="50"/>
        <v>0.84+0.0320294249437968j</v>
      </c>
      <c r="M257" s="55" t="str">
        <f t="shared" si="51"/>
        <v>1+32.0675552115871j</v>
      </c>
      <c r="N257" s="55" t="str">
        <f t="shared" si="61"/>
        <v>0.00181390691439602-0.0261381351822773j</v>
      </c>
      <c r="O257" s="55">
        <f t="shared" si="62"/>
        <v>-86.030212121185656</v>
      </c>
      <c r="P257" s="55"/>
      <c r="Q257" s="55"/>
      <c r="R257" s="55"/>
      <c r="S257" s="55"/>
      <c r="T257" s="55"/>
      <c r="U257" s="55" t="str">
        <f t="shared" si="52"/>
        <v>44.999999959091-1.90733753813245j</v>
      </c>
      <c r="V257" s="55">
        <f t="shared" si="53"/>
        <v>33.072045419483935</v>
      </c>
      <c r="W257" s="55">
        <f t="shared" si="54"/>
        <v>-2.4270448715884396</v>
      </c>
      <c r="X257" s="55"/>
      <c r="Y257" s="55" t="str">
        <f t="shared" si="55"/>
        <v>84999.9999999999-0.00344363980980553j</v>
      </c>
      <c r="Z257" s="55" t="str">
        <f t="shared" si="56"/>
        <v>0.19047619047619+6.24696564137057E-09j</v>
      </c>
      <c r="AA257" s="55">
        <f t="shared" si="63"/>
        <v>-14.403186068119155</v>
      </c>
      <c r="AB257" s="55">
        <f t="shared" si="64"/>
        <v>1.8791050215722917E-6</v>
      </c>
      <c r="AC257" s="55"/>
      <c r="AD257" s="55"/>
      <c r="AE257" s="55"/>
      <c r="AF257" s="55" t="str">
        <f t="shared" si="65"/>
        <v>-0.0712187499533287-0.366022024230929j</v>
      </c>
      <c r="AG257" s="55">
        <f t="shared" si="66"/>
        <v>-8.5684702058093833</v>
      </c>
      <c r="AH257" s="55">
        <f t="shared" si="67"/>
        <v>-101.0107506422134</v>
      </c>
      <c r="AI257" s="55">
        <f t="shared" si="57"/>
        <v>78.989249357786605</v>
      </c>
      <c r="AJ257" s="55">
        <f t="shared" si="68"/>
        <v>8.5684702058093833</v>
      </c>
      <c r="AK257" s="55"/>
      <c r="AL257" s="55"/>
      <c r="AM257" s="39"/>
      <c r="AN257" s="55"/>
    </row>
    <row r="258" spans="2:40" s="29" customFormat="1" hidden="1" x14ac:dyDescent="0.3">
      <c r="B258" s="38">
        <v>145</v>
      </c>
      <c r="C258" s="55">
        <f t="shared" si="46"/>
        <v>79432.823472428208</v>
      </c>
      <c r="D258" s="55" t="str">
        <f t="shared" si="58"/>
        <v>499091.149349751j</v>
      </c>
      <c r="E258" s="55">
        <f t="shared" si="47"/>
        <v>0.97880907359400093</v>
      </c>
      <c r="F258" s="55" t="str">
        <f t="shared" si="48"/>
        <v>0.228662448010058j</v>
      </c>
      <c r="G258" s="55" t="str">
        <f t="shared" si="49"/>
        <v>1.61463102222864-0.3771986714632j</v>
      </c>
      <c r="H258" s="55">
        <f t="shared" si="59"/>
        <v>4.3922405540732781</v>
      </c>
      <c r="I258" s="55">
        <f t="shared" si="60"/>
        <v>-13.149213503780665</v>
      </c>
      <c r="J258" s="55"/>
      <c r="K258" s="55"/>
      <c r="L258" s="55" t="str">
        <f t="shared" si="50"/>
        <v>0.84+0.0335389252363033j</v>
      </c>
      <c r="M258" s="55" t="str">
        <f t="shared" si="51"/>
        <v>1+33.5788525282513j</v>
      </c>
      <c r="N258" s="55" t="str">
        <f t="shared" si="61"/>
        <v>0.00174225085453727-0.0249638592754235j</v>
      </c>
      <c r="O258" s="55">
        <f t="shared" si="62"/>
        <v>-86.007747881260329</v>
      </c>
      <c r="P258" s="55"/>
      <c r="Q258" s="55"/>
      <c r="R258" s="55"/>
      <c r="S258" s="55"/>
      <c r="T258" s="55"/>
      <c r="U258" s="55" t="str">
        <f t="shared" si="52"/>
        <v>44.999999959091-1.82149325242041j</v>
      </c>
      <c r="V258" s="55">
        <f t="shared" si="53"/>
        <v>33.071360092072808</v>
      </c>
      <c r="W258" s="55">
        <f t="shared" si="54"/>
        <v>-2.3179318646974183</v>
      </c>
      <c r="X258" s="55"/>
      <c r="Y258" s="55" t="str">
        <f t="shared" si="55"/>
        <v>84999.9999999999-0.00360593355405194j</v>
      </c>
      <c r="Z258" s="55" t="str">
        <f t="shared" si="56"/>
        <v>0.19047619047619+6.54137606177222E-09j</v>
      </c>
      <c r="AA258" s="55">
        <f t="shared" si="63"/>
        <v>-14.403186068119155</v>
      </c>
      <c r="AB258" s="55">
        <f t="shared" si="64"/>
        <v>1.9676645128741476E-6</v>
      </c>
      <c r="AC258" s="55"/>
      <c r="AD258" s="55"/>
      <c r="AE258" s="55"/>
      <c r="AF258" s="55" t="str">
        <f t="shared" si="65"/>
        <v>-0.0708119190501708-0.348834111355879j</v>
      </c>
      <c r="AG258" s="55">
        <f t="shared" si="66"/>
        <v>-8.9722487575689751</v>
      </c>
      <c r="AH258" s="55">
        <f t="shared" si="67"/>
        <v>-101.4748912820739</v>
      </c>
      <c r="AI258" s="55">
        <f t="shared" si="57"/>
        <v>78.525108717926102</v>
      </c>
      <c r="AJ258" s="55">
        <f t="shared" si="68"/>
        <v>8.9722487575689751</v>
      </c>
      <c r="AK258" s="55"/>
      <c r="AL258" s="55"/>
      <c r="AM258" s="39"/>
      <c r="AN258" s="55"/>
    </row>
    <row r="259" spans="2:40" s="29" customFormat="1" hidden="1" x14ac:dyDescent="0.3">
      <c r="B259" s="38">
        <v>146</v>
      </c>
      <c r="C259" s="55">
        <f t="shared" si="46"/>
        <v>83176.377110267145</v>
      </c>
      <c r="D259" s="55" t="str">
        <f t="shared" si="58"/>
        <v>522612.590563659j</v>
      </c>
      <c r="E259" s="55">
        <f t="shared" si="47"/>
        <v>0.97676461123974712</v>
      </c>
      <c r="F259" s="55" t="str">
        <f t="shared" si="48"/>
        <v>0.239438977178536j</v>
      </c>
      <c r="G259" s="55" t="str">
        <f t="shared" si="49"/>
        <v>1.60959146746094-0.394566848767159j</v>
      </c>
      <c r="H259" s="55">
        <f t="shared" si="59"/>
        <v>4.3877449430208024</v>
      </c>
      <c r="I259" s="55">
        <f t="shared" si="60"/>
        <v>-13.773585448770435</v>
      </c>
      <c r="J259" s="55"/>
      <c r="K259" s="55"/>
      <c r="L259" s="55" t="str">
        <f t="shared" si="50"/>
        <v>0.84+0.0351195660858779j</v>
      </c>
      <c r="M259" s="55" t="str">
        <f t="shared" si="51"/>
        <v>1+35.161375093123j</v>
      </c>
      <c r="N259" s="55" t="str">
        <f t="shared" si="61"/>
        <v>0.00167688906832958-0.023842159435216j</v>
      </c>
      <c r="O259" s="55">
        <f t="shared" si="62"/>
        <v>-85.976844701096084</v>
      </c>
      <c r="P259" s="55"/>
      <c r="Q259" s="55"/>
      <c r="R259" s="55"/>
      <c r="S259" s="55"/>
      <c r="T259" s="55"/>
      <c r="U259" s="55" t="str">
        <f t="shared" si="52"/>
        <v>44.9999999590909-1.73951259810859j</v>
      </c>
      <c r="V259" s="55">
        <f t="shared" si="53"/>
        <v>33.070734971739888</v>
      </c>
      <c r="W259" s="55">
        <f t="shared" si="54"/>
        <v>-2.2137140380177449</v>
      </c>
      <c r="X259" s="55"/>
      <c r="Y259" s="55" t="str">
        <f t="shared" si="55"/>
        <v>84999.9999999998-0.00377587596682243j</v>
      </c>
      <c r="Z259" s="55" t="str">
        <f t="shared" si="56"/>
        <v>0.19047619047619+6.84966161781846E-09j</v>
      </c>
      <c r="AA259" s="55">
        <f t="shared" si="63"/>
        <v>-14.403186068119151</v>
      </c>
      <c r="AB259" s="55">
        <f t="shared" si="64"/>
        <v>2.0603976844171881E-6</v>
      </c>
      <c r="AC259" s="55"/>
      <c r="AD259" s="55"/>
      <c r="AE259" s="55"/>
      <c r="AF259" s="55" t="str">
        <f t="shared" si="65"/>
        <v>-0.0704336231079873-0.332386882827956j</v>
      </c>
      <c r="AG259" s="55">
        <f t="shared" si="66"/>
        <v>-9.3763640182388261</v>
      </c>
      <c r="AH259" s="55">
        <f t="shared" si="67"/>
        <v>-101.96414212748658</v>
      </c>
      <c r="AI259" s="55">
        <f t="shared" si="57"/>
        <v>78.035857872513418</v>
      </c>
      <c r="AJ259" s="55">
        <f t="shared" si="68"/>
        <v>9.3763640182388261</v>
      </c>
      <c r="AK259" s="55"/>
      <c r="AL259" s="55"/>
      <c r="AM259" s="39"/>
      <c r="AN259" s="55"/>
    </row>
    <row r="260" spans="2:40" s="29" customFormat="1" hidden="1" x14ac:dyDescent="0.3">
      <c r="B260" s="38">
        <v>147</v>
      </c>
      <c r="C260" s="55">
        <f t="shared" si="46"/>
        <v>87096.358995608098</v>
      </c>
      <c r="D260" s="55" t="str">
        <f t="shared" si="58"/>
        <v>547242.563150043j</v>
      </c>
      <c r="E260" s="55">
        <f t="shared" si="47"/>
        <v>0.97452290284547227</v>
      </c>
      <c r="F260" s="55" t="str">
        <f t="shared" si="48"/>
        <v>0.250723388519753j</v>
      </c>
      <c r="G260" s="55" t="str">
        <f t="shared" si="49"/>
        <v>1.60406245622952-0.412690120723571j</v>
      </c>
      <c r="H260" s="55">
        <f t="shared" si="59"/>
        <v>4.3827797351861371</v>
      </c>
      <c r="I260" s="55">
        <f t="shared" si="60"/>
        <v>-14.428040460831918</v>
      </c>
      <c r="J260" s="55"/>
      <c r="K260" s="55"/>
      <c r="L260" s="55" t="str">
        <f t="shared" si="50"/>
        <v>0.84+0.0367747002436829j</v>
      </c>
      <c r="M260" s="55" t="str">
        <f t="shared" si="51"/>
        <v>1+36.8184796487349j</v>
      </c>
      <c r="N260" s="55" t="str">
        <f t="shared" si="61"/>
        <v>0.00161726952308562-0.0227707047785641j</v>
      </c>
      <c r="O260" s="55">
        <f t="shared" si="62"/>
        <v>-85.937438973160539</v>
      </c>
      <c r="P260" s="55"/>
      <c r="Q260" s="55"/>
      <c r="R260" s="55"/>
      <c r="S260" s="55"/>
      <c r="T260" s="55"/>
      <c r="U260" s="55" t="str">
        <f t="shared" si="52"/>
        <v>44.9999999590909-1.6612216832379j</v>
      </c>
      <c r="V260" s="55">
        <f t="shared" si="53"/>
        <v>33.070164776757885</v>
      </c>
      <c r="W260" s="55">
        <f t="shared" si="54"/>
        <v>-2.1141730963521632</v>
      </c>
      <c r="X260" s="55"/>
      <c r="Y260" s="55" t="str">
        <f t="shared" si="55"/>
        <v>84999.9999999998-0.00395382751875905j</v>
      </c>
      <c r="Z260" s="55" t="str">
        <f t="shared" si="56"/>
        <v>0.19047619047619+7.1724762245062E-09j</v>
      </c>
      <c r="AA260" s="55">
        <f t="shared" si="63"/>
        <v>-14.403186068119151</v>
      </c>
      <c r="AB260" s="55">
        <f t="shared" si="64"/>
        <v>2.1575012356911997E-6</v>
      </c>
      <c r="AC260" s="55"/>
      <c r="AD260" s="55"/>
      <c r="AE260" s="55"/>
      <c r="AF260" s="55" t="str">
        <f t="shared" si="65"/>
        <v>-0.0700805375772735-0.316645051325846j</v>
      </c>
      <c r="AG260" s="55">
        <f t="shared" si="66"/>
        <v>-9.7808595034822172</v>
      </c>
      <c r="AH260" s="55">
        <f t="shared" si="67"/>
        <v>-102.47965037284338</v>
      </c>
      <c r="AI260" s="55">
        <f t="shared" si="57"/>
        <v>77.520349627156619</v>
      </c>
      <c r="AJ260" s="55">
        <f t="shared" si="68"/>
        <v>9.7808595034822172</v>
      </c>
      <c r="AK260" s="55"/>
      <c r="AL260" s="55"/>
      <c r="AM260" s="39"/>
      <c r="AN260" s="55"/>
    </row>
    <row r="261" spans="2:40" s="29" customFormat="1" hidden="1" x14ac:dyDescent="0.3">
      <c r="B261" s="38">
        <v>148</v>
      </c>
      <c r="C261" s="55">
        <f t="shared" si="46"/>
        <v>91201.083935590985</v>
      </c>
      <c r="D261" s="55" t="str">
        <f t="shared" si="58"/>
        <v>573033.310582957j</v>
      </c>
      <c r="E261" s="55">
        <f t="shared" si="47"/>
        <v>0.97206491846903886</v>
      </c>
      <c r="F261" s="55" t="str">
        <f t="shared" si="48"/>
        <v>0.26253961778309j</v>
      </c>
      <c r="G261" s="55" t="str">
        <f t="shared" si="49"/>
        <v>1.5979963123898-0.43159395334867j</v>
      </c>
      <c r="H261" s="55">
        <f t="shared" si="59"/>
        <v>4.37729252541744</v>
      </c>
      <c r="I261" s="55">
        <f t="shared" si="60"/>
        <v>-15.114084826634278</v>
      </c>
      <c r="J261" s="55"/>
      <c r="K261" s="55"/>
      <c r="L261" s="55" t="str">
        <f t="shared" si="50"/>
        <v>0.84+0.0385078384711747j</v>
      </c>
      <c r="M261" s="55" t="str">
        <f t="shared" si="51"/>
        <v>1+38.5536811360214j</v>
      </c>
      <c r="N261" s="55" t="str">
        <f t="shared" si="61"/>
        <v>0.00156288845750134-0.0217472647705003j</v>
      </c>
      <c r="O261" s="55">
        <f t="shared" si="62"/>
        <v>-85.889449646589412</v>
      </c>
      <c r="P261" s="55"/>
      <c r="Q261" s="55"/>
      <c r="R261" s="55"/>
      <c r="S261" s="55"/>
      <c r="T261" s="55"/>
      <c r="U261" s="55" t="str">
        <f t="shared" si="52"/>
        <v>44.9999999590909-1.58645444228122j</v>
      </c>
      <c r="V261" s="55">
        <f t="shared" si="53"/>
        <v>33.069644687474295</v>
      </c>
      <c r="W261" s="55">
        <f t="shared" si="54"/>
        <v>-2.0191003090429596</v>
      </c>
      <c r="X261" s="55"/>
      <c r="Y261" s="55" t="str">
        <f t="shared" si="55"/>
        <v>84999.9999999998-0.00414016566896185j</v>
      </c>
      <c r="Z261" s="55" t="str">
        <f t="shared" si="56"/>
        <v>0.19047619047619+7.51050461489677E-09j</v>
      </c>
      <c r="AA261" s="55">
        <f t="shared" si="63"/>
        <v>-14.403186068119149</v>
      </c>
      <c r="AB261" s="55">
        <f t="shared" si="64"/>
        <v>2.2591811363473454E-6</v>
      </c>
      <c r="AC261" s="55"/>
      <c r="AD261" s="55"/>
      <c r="AE261" s="55"/>
      <c r="AF261" s="55" t="str">
        <f t="shared" si="65"/>
        <v>-0.0697495247980526-0.301574841899662j</v>
      </c>
      <c r="AG261" s="55">
        <f t="shared" si="66"/>
        <v>-10.185783650403707</v>
      </c>
      <c r="AH261" s="55">
        <f t="shared" si="67"/>
        <v>-103.02263252308551</v>
      </c>
      <c r="AI261" s="55">
        <f t="shared" si="57"/>
        <v>76.977367476914495</v>
      </c>
      <c r="AJ261" s="55">
        <f t="shared" si="68"/>
        <v>10.185783650403707</v>
      </c>
      <c r="AK261" s="55"/>
      <c r="AL261" s="55"/>
      <c r="AM261" s="39"/>
      <c r="AN261" s="55"/>
    </row>
    <row r="262" spans="2:40" s="29" customFormat="1" hidden="1" x14ac:dyDescent="0.3">
      <c r="B262" s="38">
        <v>149</v>
      </c>
      <c r="C262" s="55">
        <f t="shared" si="46"/>
        <v>95499.258602143673</v>
      </c>
      <c r="D262" s="55" t="str">
        <f t="shared" si="58"/>
        <v>600039.538495533j</v>
      </c>
      <c r="E262" s="55">
        <f t="shared" si="47"/>
        <v>0.9693697921938188</v>
      </c>
      <c r="F262" s="55" t="str">
        <f t="shared" si="48"/>
        <v>0.274912728775046j</v>
      </c>
      <c r="G262" s="55" t="str">
        <f t="shared" si="49"/>
        <v>1.591340731812-0.451303338020508j</v>
      </c>
      <c r="H262" s="55">
        <f t="shared" si="59"/>
        <v>4.3712244672231702</v>
      </c>
      <c r="I262" s="55">
        <f t="shared" si="60"/>
        <v>-15.833306650275388</v>
      </c>
      <c r="J262" s="55"/>
      <c r="K262" s="55"/>
      <c r="L262" s="55" t="str">
        <f t="shared" si="50"/>
        <v>0.84+0.0403226569868998j</v>
      </c>
      <c r="M262" s="55" t="str">
        <f t="shared" si="51"/>
        <v>1+40.3706601499795j</v>
      </c>
      <c r="N262" s="55" t="str">
        <f t="shared" si="61"/>
        <v>0.00151328618490107-0.0207697052934004j</v>
      </c>
      <c r="O262" s="55">
        <f t="shared" si="62"/>
        <v>-85.832778103129655</v>
      </c>
      <c r="P262" s="55"/>
      <c r="Q262" s="55"/>
      <c r="R262" s="55"/>
      <c r="S262" s="55"/>
      <c r="T262" s="55"/>
      <c r="U262" s="55" t="str">
        <f t="shared" si="52"/>
        <v>44.9999999590909-1.51505228389628j</v>
      </c>
      <c r="V262" s="55">
        <f t="shared" si="53"/>
        <v>33.069170306100105</v>
      </c>
      <c r="W262" s="55">
        <f t="shared" si="54"/>
        <v>-1.9282961129277174</v>
      </c>
      <c r="X262" s="55"/>
      <c r="Y262" s="55" t="str">
        <f t="shared" si="55"/>
        <v>84999.9999999998-0.00433528566563021j</v>
      </c>
      <c r="Z262" s="55" t="str">
        <f t="shared" si="56"/>
        <v>0.19047619047619+7.86446379252645E-09j</v>
      </c>
      <c r="AA262" s="55">
        <f t="shared" si="63"/>
        <v>-14.403186068119149</v>
      </c>
      <c r="AB262" s="55">
        <f t="shared" si="64"/>
        <v>2.3656530630873818E-6</v>
      </c>
      <c r="AC262" s="55"/>
      <c r="AD262" s="55"/>
      <c r="AE262" s="55"/>
      <c r="AF262" s="55" t="str">
        <f t="shared" si="65"/>
        <v>-0.0694376031704861-0.287143915413646j</v>
      </c>
      <c r="AG262" s="55">
        <f t="shared" si="66"/>
        <v>-10.591190554419692</v>
      </c>
      <c r="AH262" s="55">
        <f t="shared" si="67"/>
        <v>-103.59437850067967</v>
      </c>
      <c r="AI262" s="55">
        <f t="shared" si="57"/>
        <v>76.405621499320333</v>
      </c>
      <c r="AJ262" s="55">
        <f t="shared" si="68"/>
        <v>10.591190554419692</v>
      </c>
      <c r="AK262" s="55"/>
      <c r="AL262" s="55"/>
      <c r="AM262" s="39"/>
      <c r="AN262" s="55"/>
    </row>
    <row r="263" spans="2:40" s="29" customFormat="1" hidden="1" x14ac:dyDescent="0.3">
      <c r="B263" s="38">
        <v>150</v>
      </c>
      <c r="C263" s="55">
        <f t="shared" si="46"/>
        <v>100000</v>
      </c>
      <c r="D263" s="55" t="str">
        <f t="shared" si="58"/>
        <v>628318.530717959j</v>
      </c>
      <c r="E263" s="55">
        <f t="shared" si="47"/>
        <v>0.96641464499718754</v>
      </c>
      <c r="F263" s="55" t="str">
        <f t="shared" si="48"/>
        <v>0.287868966522924j</v>
      </c>
      <c r="G263" s="55" t="str">
        <f t="shared" si="49"/>
        <v>1.58403834993075-0.471842479920789j</v>
      </c>
      <c r="H263" s="55">
        <f t="shared" si="59"/>
        <v>4.3645093876297016</v>
      </c>
      <c r="I263" s="55">
        <f t="shared" si="60"/>
        <v>-16.587380726852331</v>
      </c>
      <c r="J263" s="55"/>
      <c r="K263" s="55"/>
      <c r="L263" s="55" t="str">
        <f t="shared" si="50"/>
        <v>0.84+0.0422230052642468j</v>
      </c>
      <c r="M263" s="55" t="str">
        <f t="shared" si="51"/>
        <v>1+42.2732707467043j</v>
      </c>
      <c r="N263" s="55" t="str">
        <f t="shared" si="61"/>
        <v>0.00146804325726742-0.0198359848180923j</v>
      </c>
      <c r="O263" s="55">
        <f t="shared" si="62"/>
        <v>-85.767308007862454</v>
      </c>
      <c r="P263" s="55"/>
      <c r="Q263" s="55"/>
      <c r="R263" s="55"/>
      <c r="S263" s="55"/>
      <c r="T263" s="55"/>
      <c r="U263" s="55" t="str">
        <f t="shared" si="52"/>
        <v>44.9999999590909-1.44686375453207j</v>
      </c>
      <c r="V263" s="55">
        <f t="shared" si="53"/>
        <v>33.068737619961766</v>
      </c>
      <c r="W263" s="55">
        <f t="shared" si="54"/>
        <v>-1.8415697288851662</v>
      </c>
      <c r="X263" s="55"/>
      <c r="Y263" s="55" t="str">
        <f t="shared" si="55"/>
        <v>84999.9999999998-0.00453960138443724j</v>
      </c>
      <c r="Z263" s="55" t="str">
        <f t="shared" si="56"/>
        <v>0.19047619047619+8.23510455226709E-09j</v>
      </c>
      <c r="AA263" s="55">
        <f t="shared" si="63"/>
        <v>-14.403186068119149</v>
      </c>
      <c r="AB263" s="55">
        <f t="shared" si="64"/>
        <v>2.4771428571428524E-6</v>
      </c>
      <c r="AC263" s="55"/>
      <c r="AD263" s="55"/>
      <c r="AE263" s="55"/>
      <c r="AF263" s="55" t="str">
        <f t="shared" si="65"/>
        <v>-0.0691419167762159-0.273321295852682j</v>
      </c>
      <c r="AG263" s="55">
        <f t="shared" si="66"/>
        <v>-10.997140815040748</v>
      </c>
      <c r="AH263" s="55">
        <f t="shared" si="67"/>
        <v>-104.19625598645709</v>
      </c>
      <c r="AI263" s="55">
        <f t="shared" si="57"/>
        <v>75.803744013542911</v>
      </c>
      <c r="AJ263" s="55">
        <f t="shared" si="68"/>
        <v>10.997140815040748</v>
      </c>
      <c r="AK263" s="55"/>
      <c r="AL263" s="55"/>
      <c r="AM263" s="39"/>
      <c r="AN263" s="55"/>
    </row>
    <row r="264" spans="2:40" s="29" customFormat="1" hidden="1" x14ac:dyDescent="0.3">
      <c r="B264" s="38">
        <v>151</v>
      </c>
      <c r="C264" s="55">
        <f t="shared" si="46"/>
        <v>104712.85480509</v>
      </c>
      <c r="D264" s="55" t="str">
        <f t="shared" si="58"/>
        <v>657930.270784171j</v>
      </c>
      <c r="E264" s="55">
        <f t="shared" si="47"/>
        <v>0.96317439052968767</v>
      </c>
      <c r="F264" s="55" t="str">
        <f t="shared" si="48"/>
        <v>0.301435812944063j</v>
      </c>
      <c r="G264" s="55" t="str">
        <f t="shared" si="49"/>
        <v>1.57602627647481-0.493234419998574j</v>
      </c>
      <c r="H264" s="55">
        <f t="shared" si="59"/>
        <v>4.3570727687398261</v>
      </c>
      <c r="I264" s="55">
        <f t="shared" si="60"/>
        <v>-17.378073647051551</v>
      </c>
      <c r="J264" s="55"/>
      <c r="K264" s="55"/>
      <c r="L264" s="55" t="str">
        <f t="shared" si="50"/>
        <v>0.84+0.0442129141966963j</v>
      </c>
      <c r="M264" s="55" t="str">
        <f t="shared" si="51"/>
        <v>1+44.265548618359j</v>
      </c>
      <c r="N264" s="55" t="str">
        <f t="shared" si="61"/>
        <v>0.00142677695973109-0.0189441506818346j</v>
      </c>
      <c r="O264" s="55">
        <f t="shared" si="62"/>
        <v>-85.692905135493859</v>
      </c>
      <c r="P264" s="55"/>
      <c r="Q264" s="55"/>
      <c r="R264" s="55"/>
      <c r="S264" s="55"/>
      <c r="T264" s="55"/>
      <c r="U264" s="55" t="str">
        <f t="shared" si="52"/>
        <v>44.9999999590909-1.38174421717563j</v>
      </c>
      <c r="V264" s="55">
        <f t="shared" si="53"/>
        <v>33.06834296792438</v>
      </c>
      <c r="W264" s="55">
        <f t="shared" si="54"/>
        <v>-1.7587387919051478</v>
      </c>
      <c r="X264" s="55"/>
      <c r="Y264" s="55" t="str">
        <f t="shared" si="55"/>
        <v>84999.9999999997-0.00475354620641562j</v>
      </c>
      <c r="Z264" s="55" t="str">
        <f t="shared" si="56"/>
        <v>0.19047619047619+8.62321307286279E-09j</v>
      </c>
      <c r="AA264" s="55">
        <f t="shared" si="63"/>
        <v>-14.403186068119149</v>
      </c>
      <c r="AB264" s="55">
        <f t="shared" si="64"/>
        <v>2.593887003314651E-6</v>
      </c>
      <c r="AC264" s="55"/>
      <c r="AD264" s="55"/>
      <c r="AE264" s="55"/>
      <c r="AF264" s="55" t="str">
        <f t="shared" si="65"/>
        <v>-0.0688597050831218-0.260077301413188j</v>
      </c>
      <c r="AG264" s="55">
        <f t="shared" si="66"/>
        <v>-11.40370250831981</v>
      </c>
      <c r="AH264" s="55">
        <f t="shared" si="67"/>
        <v>-104.82971498056352</v>
      </c>
      <c r="AI264" s="55">
        <f t="shared" si="57"/>
        <v>75.170285019436477</v>
      </c>
      <c r="AJ264" s="55">
        <f t="shared" si="68"/>
        <v>11.40370250831981</v>
      </c>
      <c r="AK264" s="55"/>
      <c r="AL264" s="55"/>
      <c r="AM264" s="39"/>
      <c r="AN264" s="55"/>
    </row>
    <row r="265" spans="2:40" s="29" customFormat="1" hidden="1" x14ac:dyDescent="0.3">
      <c r="B265" s="38">
        <v>152</v>
      </c>
      <c r="C265" s="55">
        <f t="shared" si="46"/>
        <v>109647.81961431864</v>
      </c>
      <c r="D265" s="55" t="str">
        <f t="shared" si="58"/>
        <v>688937.569164964j</v>
      </c>
      <c r="E265" s="55">
        <f t="shared" si="47"/>
        <v>0.95962152215611862</v>
      </c>
      <c r="F265" s="55" t="str">
        <f t="shared" si="48"/>
        <v>0.315642045138659j</v>
      </c>
      <c r="G265" s="55" t="str">
        <f t="shared" si="49"/>
        <v>1.56723559782637-0.515500577978433j</v>
      </c>
      <c r="H265" s="55">
        <f t="shared" si="59"/>
        <v>4.3488305752420473</v>
      </c>
      <c r="I265" s="55">
        <f t="shared" si="60"/>
        <v>-18.207249106326543</v>
      </c>
      <c r="J265" s="55"/>
      <c r="K265" s="55"/>
      <c r="L265" s="55" t="str">
        <f t="shared" si="50"/>
        <v>0.84+0.0462966046478856j</v>
      </c>
      <c r="M265" s="55" t="str">
        <f t="shared" si="51"/>
        <v>1+46.3517196534188j</v>
      </c>
      <c r="N265" s="55" t="str">
        <f t="shared" si="61"/>
        <v>0.00138913810762689-0.0180923354767166j</v>
      </c>
      <c r="O265" s="55">
        <f t="shared" si="62"/>
        <v>-85.609417173188973</v>
      </c>
      <c r="P265" s="55"/>
      <c r="Q265" s="55"/>
      <c r="R265" s="55"/>
      <c r="S265" s="55"/>
      <c r="T265" s="55"/>
      <c r="U265" s="55" t="str">
        <f t="shared" si="52"/>
        <v>44.9999999590909-1.31955554455751j</v>
      </c>
      <c r="V265" s="55">
        <f t="shared" si="53"/>
        <v>33.067983009717508</v>
      </c>
      <c r="W265" s="55">
        <f t="shared" si="54"/>
        <v>-1.6796289945499665</v>
      </c>
      <c r="X265" s="55"/>
      <c r="Y265" s="55" t="str">
        <f t="shared" si="55"/>
        <v>84999.9999999997-0.00497757393721684j</v>
      </c>
      <c r="Z265" s="55" t="str">
        <f t="shared" si="56"/>
        <v>0.19047619047619+9.02961258452032E-09j</v>
      </c>
      <c r="AA265" s="55">
        <f t="shared" si="63"/>
        <v>-14.403186068119149</v>
      </c>
      <c r="AB265" s="55">
        <f t="shared" si="64"/>
        <v>2.7161331315889608E-6</v>
      </c>
      <c r="AC265" s="55"/>
      <c r="AD265" s="55"/>
      <c r="AE265" s="55"/>
      <c r="AF265" s="55" t="str">
        <f t="shared" si="65"/>
        <v>-0.0685882723543334-0.247383479360438j</v>
      </c>
      <c r="AG265" s="55">
        <f t="shared" si="66"/>
        <v>-11.810952306368932</v>
      </c>
      <c r="AH265" s="55">
        <f t="shared" si="67"/>
        <v>-105.49629255793234</v>
      </c>
      <c r="AI265" s="55">
        <f t="shared" si="57"/>
        <v>74.503707442067665</v>
      </c>
      <c r="AJ265" s="55">
        <f t="shared" si="68"/>
        <v>11.810952306368932</v>
      </c>
      <c r="AK265" s="55"/>
      <c r="AL265" s="55"/>
      <c r="AM265" s="39"/>
      <c r="AN265" s="55"/>
    </row>
    <row r="266" spans="2:40" s="29" customFormat="1" hidden="1" x14ac:dyDescent="0.3">
      <c r="B266" s="38">
        <v>153</v>
      </c>
      <c r="C266" s="55">
        <f t="shared" si="46"/>
        <v>114815.3621496884</v>
      </c>
      <c r="D266" s="55" t="str">
        <f t="shared" si="58"/>
        <v>721406.196497425j</v>
      </c>
      <c r="E266" s="55">
        <f t="shared" si="47"/>
        <v>0.9557258794507334</v>
      </c>
      <c r="F266" s="55" t="str">
        <f t="shared" si="48"/>
        <v>0.33051779642986j</v>
      </c>
      <c r="G266" s="55" t="str">
        <f t="shared" si="49"/>
        <v>1.55759084875463-0.538660201778322j</v>
      </c>
      <c r="H266" s="55">
        <f t="shared" si="59"/>
        <v>4.339687904117338</v>
      </c>
      <c r="I266" s="55">
        <f t="shared" si="60"/>
        <v>-19.076873376322911</v>
      </c>
      <c r="J266" s="55"/>
      <c r="K266" s="55"/>
      <c r="L266" s="55" t="str">
        <f t="shared" si="50"/>
        <v>0.84+0.048478496404627j</v>
      </c>
      <c r="M266" s="55" t="str">
        <f t="shared" si="51"/>
        <v>1+48.5362089003468j</v>
      </c>
      <c r="N266" s="55" t="str">
        <f t="shared" si="61"/>
        <v>0.00135480812047854-0.0172787535508058j</v>
      </c>
      <c r="O266" s="55">
        <f t="shared" si="62"/>
        <v>-85.516673501139167</v>
      </c>
      <c r="P266" s="55"/>
      <c r="Q266" s="55"/>
      <c r="R266" s="55"/>
      <c r="S266" s="55"/>
      <c r="T266" s="55"/>
      <c r="U266" s="55" t="str">
        <f t="shared" si="52"/>
        <v>44.9999999590909-1.26016582616527j</v>
      </c>
      <c r="V266" s="55">
        <f t="shared" si="53"/>
        <v>33.067654697916716</v>
      </c>
      <c r="W266" s="55">
        <f t="shared" si="54"/>
        <v>-1.6040737436205523</v>
      </c>
      <c r="X266" s="55"/>
      <c r="Y266" s="55" t="str">
        <f t="shared" si="55"/>
        <v>84999.9999999997-0.00521215976969387j</v>
      </c>
      <c r="Z266" s="55" t="str">
        <f t="shared" si="56"/>
        <v>0.19047619047619+9.4551651150909E-09j</v>
      </c>
      <c r="AA266" s="55">
        <f t="shared" si="63"/>
        <v>-14.403186068119147</v>
      </c>
      <c r="AB266" s="55">
        <f t="shared" si="64"/>
        <v>2.8441405423936932E-6</v>
      </c>
      <c r="AC266" s="55"/>
      <c r="AD266" s="55"/>
      <c r="AE266" s="55"/>
      <c r="AF266" s="55" t="str">
        <f t="shared" si="65"/>
        <v>-0.068324956370019-0.235212544706166j</v>
      </c>
      <c r="AG266" s="55">
        <f t="shared" si="66"/>
        <v>-12.218976767305779</v>
      </c>
      <c r="AH266" s="55">
        <f t="shared" si="67"/>
        <v>-106.19761777694208</v>
      </c>
      <c r="AI266" s="55">
        <f t="shared" si="57"/>
        <v>73.802382223057919</v>
      </c>
      <c r="AJ266" s="55">
        <f t="shared" si="68"/>
        <v>12.218976767305779</v>
      </c>
      <c r="AK266" s="55"/>
      <c r="AL266" s="55"/>
      <c r="AM266" s="39"/>
      <c r="AN266" s="55"/>
    </row>
    <row r="267" spans="2:40" s="29" customFormat="1" hidden="1" x14ac:dyDescent="0.3">
      <c r="B267" s="38">
        <v>154</v>
      </c>
      <c r="C267" s="55">
        <f t="shared" si="46"/>
        <v>120226.44346174138</v>
      </c>
      <c r="D267" s="55" t="str">
        <f t="shared" si="58"/>
        <v>755405.023093271j</v>
      </c>
      <c r="E267" s="55">
        <f t="shared" si="47"/>
        <v>0.95145439216431416</v>
      </c>
      <c r="F267" s="55" t="str">
        <f t="shared" si="48"/>
        <v>0.346094620280583j</v>
      </c>
      <c r="G267" s="55" t="str">
        <f t="shared" si="49"/>
        <v>1.54700945708084-0.562729706256273j</v>
      </c>
      <c r="H267" s="55">
        <f t="shared" si="59"/>
        <v>4.3295374294993199</v>
      </c>
      <c r="I267" s="55">
        <f t="shared" si="60"/>
        <v>-19.989020875259857</v>
      </c>
      <c r="J267" s="55"/>
      <c r="K267" s="55"/>
      <c r="L267" s="55" t="str">
        <f t="shared" si="50"/>
        <v>0.84+0.0507632175518678j</v>
      </c>
      <c r="M267" s="55" t="str">
        <f t="shared" si="51"/>
        <v>1+50.8236499537153j</v>
      </c>
      <c r="N267" s="55" t="str">
        <f t="shared" si="61"/>
        <v>0.00132349634936618-0.0165016976233389j</v>
      </c>
      <c r="O267" s="55">
        <f t="shared" si="62"/>
        <v>-85.414484952292838</v>
      </c>
      <c r="P267" s="55"/>
      <c r="Q267" s="55"/>
      <c r="R267" s="55"/>
      <c r="S267" s="55"/>
      <c r="T267" s="55"/>
      <c r="U267" s="55" t="str">
        <f t="shared" si="52"/>
        <v>44.9999999590909-1.2034490884437j</v>
      </c>
      <c r="V267" s="55">
        <f t="shared" si="53"/>
        <v>33.06735525235456</v>
      </c>
      <c r="W267" s="55">
        <f t="shared" si="54"/>
        <v>-1.5319138297965111</v>
      </c>
      <c r="X267" s="55"/>
      <c r="Y267" s="55" t="str">
        <f t="shared" si="55"/>
        <v>84999.9999999996-0.00545780129184886j</v>
      </c>
      <c r="Z267" s="55" t="str">
        <f t="shared" si="56"/>
        <v>0.19047619047619+9.90077331854666E-09j</v>
      </c>
      <c r="AA267" s="55">
        <f t="shared" si="63"/>
        <v>-14.403186068119147</v>
      </c>
      <c r="AB267" s="55">
        <f t="shared" si="64"/>
        <v>2.9781807566094078E-6</v>
      </c>
      <c r="AC267" s="55"/>
      <c r="AD267" s="55"/>
      <c r="AE267" s="55"/>
      <c r="AF267" s="55" t="str">
        <f t="shared" si="65"/>
        <v>-0.0680670960594323-0.223538322845812j</v>
      </c>
      <c r="AG267" s="55">
        <f t="shared" si="66"/>
        <v>-12.62787382223388</v>
      </c>
      <c r="AH267" s="55">
        <f t="shared" si="67"/>
        <v>-106.93541667916843</v>
      </c>
      <c r="AI267" s="55">
        <f t="shared" si="57"/>
        <v>73.064583320831574</v>
      </c>
      <c r="AJ267" s="55">
        <f t="shared" si="68"/>
        <v>12.62787382223388</v>
      </c>
      <c r="AK267" s="55"/>
      <c r="AL267" s="55"/>
      <c r="AM267" s="39"/>
      <c r="AN267" s="55"/>
    </row>
    <row r="268" spans="2:40" s="29" customFormat="1" hidden="1" x14ac:dyDescent="0.3">
      <c r="B268" s="38">
        <v>155</v>
      </c>
      <c r="C268" s="55">
        <f t="shared" si="46"/>
        <v>125892.5411794168</v>
      </c>
      <c r="D268" s="55" t="str">
        <f t="shared" si="58"/>
        <v>791006.165022013j</v>
      </c>
      <c r="E268" s="55">
        <f t="shared" si="47"/>
        <v>0.9467707994896527</v>
      </c>
      <c r="F268" s="55" t="str">
        <f t="shared" si="48"/>
        <v>0.362405557222634j</v>
      </c>
      <c r="G268" s="55" t="str">
        <f t="shared" si="49"/>
        <v>1.53540116731761-0.587721881475394j</v>
      </c>
      <c r="H268" s="55">
        <f t="shared" si="59"/>
        <v>4.318257612088634</v>
      </c>
      <c r="I268" s="55">
        <f t="shared" si="60"/>
        <v>-20.945879746750649</v>
      </c>
      <c r="J268" s="55"/>
      <c r="K268" s="55"/>
      <c r="L268" s="55" t="str">
        <f t="shared" si="50"/>
        <v>0.84+0.0531556142894792j</v>
      </c>
      <c r="M268" s="55" t="str">
        <f t="shared" si="51"/>
        <v>1+53.218894782681j</v>
      </c>
      <c r="N268" s="55" t="str">
        <f t="shared" si="61"/>
        <v>0.00129493763606475-0.0157595355143842j</v>
      </c>
      <c r="O268" s="55">
        <f t="shared" si="62"/>
        <v>-85.302643552959111</v>
      </c>
      <c r="P268" s="55"/>
      <c r="Q268" s="55"/>
      <c r="R268" s="55"/>
      <c r="S268" s="55"/>
      <c r="T268" s="55"/>
      <c r="U268" s="55" t="str">
        <f t="shared" si="52"/>
        <v>44.9999999590909-1.14928502758796j</v>
      </c>
      <c r="V268" s="55">
        <f t="shared" si="53"/>
        <v>33.067082136753292</v>
      </c>
      <c r="W268" s="55">
        <f t="shared" si="54"/>
        <v>-1.4629971099828338</v>
      </c>
      <c r="X268" s="55"/>
      <c r="Y268" s="55" t="str">
        <f t="shared" si="55"/>
        <v>84999.9999999996-0.00571501954228402j</v>
      </c>
      <c r="Z268" s="55" t="str">
        <f t="shared" si="56"/>
        <v>0.19047619047619+1.03673823896308E-08j</v>
      </c>
      <c r="AA268" s="55">
        <f t="shared" si="63"/>
        <v>-14.403186068119147</v>
      </c>
      <c r="AB268" s="55">
        <f t="shared" si="64"/>
        <v>3.1185380915015241E-6</v>
      </c>
      <c r="AC268" s="55"/>
      <c r="AD268" s="55"/>
      <c r="AE268" s="55"/>
      <c r="AF268" s="55" t="str">
        <f t="shared" si="65"/>
        <v>-0.0678119976336807-0.212335696396701j</v>
      </c>
      <c r="AG268" s="55">
        <f t="shared" si="66"/>
        <v>-13.037754489365563</v>
      </c>
      <c r="AH268" s="55">
        <f t="shared" si="67"/>
        <v>-107.71151729115449</v>
      </c>
      <c r="AI268" s="55">
        <f t="shared" si="57"/>
        <v>72.288482708845507</v>
      </c>
      <c r="AJ268" s="55">
        <f t="shared" si="68"/>
        <v>13.037754489365563</v>
      </c>
      <c r="AK268" s="55"/>
      <c r="AL268" s="55"/>
      <c r="AM268" s="39"/>
      <c r="AN268" s="55"/>
    </row>
    <row r="269" spans="2:40" s="29" customFormat="1" hidden="1" x14ac:dyDescent="0.3">
      <c r="B269" s="38">
        <v>156</v>
      </c>
      <c r="C269" s="55">
        <f t="shared" si="46"/>
        <v>131825.6738556409</v>
      </c>
      <c r="D269" s="55" t="str">
        <f t="shared" si="58"/>
        <v>828285.137078811j</v>
      </c>
      <c r="E269" s="55">
        <f t="shared" si="47"/>
        <v>0.94163534224227041</v>
      </c>
      <c r="F269" s="55" t="str">
        <f t="shared" si="48"/>
        <v>0.379485204940114j</v>
      </c>
      <c r="G269" s="55" t="str">
        <f t="shared" si="49"/>
        <v>1.52266745268504-0.613644947694791j</v>
      </c>
      <c r="H269" s="55">
        <f t="shared" si="59"/>
        <v>4.3057106387867838</v>
      </c>
      <c r="I269" s="55">
        <f t="shared" si="60"/>
        <v>-21.949757321456563</v>
      </c>
      <c r="J269" s="55"/>
      <c r="K269" s="55"/>
      <c r="L269" s="55" t="str">
        <f t="shared" si="50"/>
        <v>0.84+0.0556607612116961j</v>
      </c>
      <c r="M269" s="55" t="str">
        <f t="shared" si="51"/>
        <v>1+55.7270240226624j</v>
      </c>
      <c r="N269" s="55" t="str">
        <f t="shared" si="61"/>
        <v>0.00126889008412891-0.0150507069886737j</v>
      </c>
      <c r="O269" s="55">
        <f t="shared" si="62"/>
        <v>-85.180922246310701</v>
      </c>
      <c r="P269" s="55"/>
      <c r="Q269" s="55"/>
      <c r="R269" s="55"/>
      <c r="S269" s="55"/>
      <c r="T269" s="55"/>
      <c r="U269" s="55" t="str">
        <f t="shared" si="52"/>
        <v>44.9999999590909-1.09755875436306j</v>
      </c>
      <c r="V269" s="55">
        <f t="shared" si="53"/>
        <v>33.066833037388569</v>
      </c>
      <c r="W269" s="55">
        <f t="shared" si="54"/>
        <v>-1.3971782020683383</v>
      </c>
      <c r="X269" s="55"/>
      <c r="Y269" s="55" t="str">
        <f t="shared" si="55"/>
        <v>84999.9999999996-0.00598436011539438j</v>
      </c>
      <c r="Z269" s="55" t="str">
        <f t="shared" si="56"/>
        <v>0.19047619047619+1.08559820687426E-08j</v>
      </c>
      <c r="AA269" s="55">
        <f t="shared" si="63"/>
        <v>-14.403186068119142</v>
      </c>
      <c r="AB269" s="55">
        <f t="shared" si="64"/>
        <v>3.2655102637954245E-6</v>
      </c>
      <c r="AC269" s="55"/>
      <c r="AD269" s="55"/>
      <c r="AE269" s="55"/>
      <c r="AF269" s="55" t="str">
        <f t="shared" si="65"/>
        <v>-0.0675568988103888-0.201580556600685j</v>
      </c>
      <c r="AG269" s="55">
        <f t="shared" si="66"/>
        <v>-13.448744849083297</v>
      </c>
      <c r="AH269" s="55">
        <f t="shared" si="67"/>
        <v>-108.5278545043253</v>
      </c>
      <c r="AI269" s="55">
        <f t="shared" si="57"/>
        <v>71.472145495674695</v>
      </c>
      <c r="AJ269" s="55">
        <f t="shared" si="68"/>
        <v>13.448744849083297</v>
      </c>
      <c r="AK269" s="55"/>
      <c r="AL269" s="55"/>
      <c r="AM269" s="39"/>
      <c r="AN269" s="55"/>
    </row>
    <row r="270" spans="2:40" s="29" customFormat="1" hidden="1" x14ac:dyDescent="0.3">
      <c r="B270" s="38">
        <v>157</v>
      </c>
      <c r="C270" s="55">
        <f t="shared" si="46"/>
        <v>138038.42646028864</v>
      </c>
      <c r="D270" s="55" t="str">
        <f t="shared" si="58"/>
        <v>867321.012961475j</v>
      </c>
      <c r="E270" s="55">
        <f t="shared" si="47"/>
        <v>0.93600442534329042</v>
      </c>
      <c r="F270" s="55" t="str">
        <f t="shared" si="48"/>
        <v>0.397369791655739j</v>
      </c>
      <c r="G270" s="55" t="str">
        <f t="shared" si="49"/>
        <v>1.5087009293829-0.640501431133539j</v>
      </c>
      <c r="H270" s="55">
        <f t="shared" si="59"/>
        <v>4.2917400544154951</v>
      </c>
      <c r="I270" s="55">
        <f t="shared" si="60"/>
        <v>-23.003085291217936</v>
      </c>
      <c r="J270" s="55"/>
      <c r="K270" s="55"/>
      <c r="L270" s="55" t="str">
        <f t="shared" si="50"/>
        <v>0.84+0.0582839720710111j</v>
      </c>
      <c r="M270" s="55" t="str">
        <f t="shared" si="51"/>
        <v>1+58.353357752048j</v>
      </c>
      <c r="N270" s="55" t="str">
        <f t="shared" si="61"/>
        <v>0.00124513302374895-0.0143737207127008j</v>
      </c>
      <c r="O270" s="55">
        <f t="shared" si="62"/>
        <v>-85.049074601177779</v>
      </c>
      <c r="P270" s="55"/>
      <c r="Q270" s="55"/>
      <c r="R270" s="55"/>
      <c r="S270" s="55"/>
      <c r="T270" s="55"/>
      <c r="U270" s="55" t="str">
        <f t="shared" si="52"/>
        <v>44.9999999590909-1.04816055040843j</v>
      </c>
      <c r="V270" s="55">
        <f t="shared" si="53"/>
        <v>33.06660584360997</v>
      </c>
      <c r="W270" s="55">
        <f t="shared" si="54"/>
        <v>-1.334318191778737</v>
      </c>
      <c r="X270" s="55"/>
      <c r="Y270" s="55" t="str">
        <f t="shared" si="55"/>
        <v>84999.9999999995-0.00626639431864662j</v>
      </c>
      <c r="Z270" s="55" t="str">
        <f t="shared" si="56"/>
        <v>0.19047619047619+1.1367608741309E-08j</v>
      </c>
      <c r="AA270" s="55">
        <f t="shared" si="63"/>
        <v>-14.403186068119142</v>
      </c>
      <c r="AB270" s="55">
        <f t="shared" si="64"/>
        <v>3.4194090211734002E-6</v>
      </c>
      <c r="AC270" s="55"/>
      <c r="AD270" s="55"/>
      <c r="AE270" s="55"/>
      <c r="AF270" s="55" t="str">
        <f t="shared" si="65"/>
        <v>-0.0672989307353593-0.191249759800976j</v>
      </c>
      <c r="AG270" s="55">
        <f t="shared" si="66"/>
        <v>-13.86098831748097</v>
      </c>
      <c r="AH270" s="55">
        <f t="shared" si="67"/>
        <v>-109.3864746647654</v>
      </c>
      <c r="AI270" s="55">
        <f t="shared" si="57"/>
        <v>70.613525335234598</v>
      </c>
      <c r="AJ270" s="55">
        <f t="shared" si="68"/>
        <v>13.86098831748097</v>
      </c>
      <c r="AK270" s="55"/>
      <c r="AL270" s="55"/>
      <c r="AM270" s="39"/>
      <c r="AN270" s="55"/>
    </row>
    <row r="271" spans="2:40" s="29" customFormat="1" hidden="1" x14ac:dyDescent="0.3">
      <c r="B271" s="38">
        <v>158</v>
      </c>
      <c r="C271" s="55">
        <f t="shared" si="46"/>
        <v>144543.9770745929</v>
      </c>
      <c r="D271" s="55" t="str">
        <f t="shared" si="58"/>
        <v>908196.592996385j</v>
      </c>
      <c r="E271" s="55">
        <f t="shared" si="47"/>
        <v>0.92983024773926459</v>
      </c>
      <c r="F271" s="55" t="str">
        <f t="shared" si="48"/>
        <v>0.416097252975763j</v>
      </c>
      <c r="G271" s="55" t="str">
        <f t="shared" si="49"/>
        <v>1.49338479288829-0.668286831351652j</v>
      </c>
      <c r="H271" s="55">
        <f t="shared" si="59"/>
        <v>4.2761680437274112</v>
      </c>
      <c r="I271" s="55">
        <f t="shared" si="60"/>
        <v>-24.108424368755248</v>
      </c>
      <c r="J271" s="55"/>
      <c r="K271" s="55"/>
      <c r="L271" s="55" t="str">
        <f t="shared" si="50"/>
        <v>0.84+0.0610308110493571j</v>
      </c>
      <c r="M271" s="55" t="str">
        <f t="shared" si="51"/>
        <v>1+61.1034667767968j</v>
      </c>
      <c r="N271" s="55" t="str">
        <f t="shared" si="61"/>
        <v>0.0012234651537222-0.0137271513236757j</v>
      </c>
      <c r="O271" s="55">
        <f t="shared" si="62"/>
        <v>-84.906834508941316</v>
      </c>
      <c r="P271" s="55"/>
      <c r="Q271" s="55"/>
      <c r="R271" s="55"/>
      <c r="S271" s="55"/>
      <c r="T271" s="55"/>
      <c r="U271" s="55" t="str">
        <f t="shared" si="52"/>
        <v>44.9999999590909-1.00098563551054j</v>
      </c>
      <c r="V271" s="55">
        <f t="shared" si="53"/>
        <v>33.066398630058139</v>
      </c>
      <c r="W271" s="55">
        <f t="shared" si="54"/>
        <v>-1.2742843512904998</v>
      </c>
      <c r="X271" s="55"/>
      <c r="Y271" s="55" t="str">
        <f t="shared" si="55"/>
        <v>84999.9999999995-0.00656172038439884j</v>
      </c>
      <c r="Z271" s="55" t="str">
        <f t="shared" si="56"/>
        <v>0.19047619047619+1.19033476360976E-08j</v>
      </c>
      <c r="AA271" s="55">
        <f t="shared" si="63"/>
        <v>-14.40318606811914</v>
      </c>
      <c r="AB271" s="55">
        <f t="shared" si="64"/>
        <v>3.5805608035334477E-6</v>
      </c>
      <c r="AC271" s="55"/>
      <c r="AD271" s="55"/>
      <c r="AE271" s="55"/>
      <c r="AF271" s="55" t="str">
        <f t="shared" si="65"/>
        <v>-0.0670350772408148-0.181321089676762j</v>
      </c>
      <c r="AG271" s="55">
        <f t="shared" si="66"/>
        <v>-14.27464825953658</v>
      </c>
      <c r="AH271" s="55">
        <f t="shared" si="67"/>
        <v>-110.28953964842626</v>
      </c>
      <c r="AI271" s="55">
        <f t="shared" si="57"/>
        <v>69.710460351573744</v>
      </c>
      <c r="AJ271" s="55">
        <f t="shared" si="68"/>
        <v>14.27464825953658</v>
      </c>
      <c r="AK271" s="55"/>
      <c r="AL271" s="55"/>
      <c r="AM271" s="39"/>
      <c r="AN271" s="55"/>
    </row>
    <row r="272" spans="2:40" s="29" customFormat="1" hidden="1" x14ac:dyDescent="0.3">
      <c r="B272" s="38">
        <v>159</v>
      </c>
      <c r="C272" s="55">
        <f t="shared" si="46"/>
        <v>151356.12484362093</v>
      </c>
      <c r="D272" s="55" t="str">
        <f t="shared" si="58"/>
        <v>950998.579769078j</v>
      </c>
      <c r="E272" s="55">
        <f t="shared" si="47"/>
        <v>0.92306039661733474</v>
      </c>
      <c r="F272" s="55" t="str">
        <f t="shared" si="48"/>
        <v>0.435707312356478j</v>
      </c>
      <c r="G272" s="55" t="str">
        <f t="shared" si="49"/>
        <v>1.47659230370085-0.69698804807295j</v>
      </c>
      <c r="H272" s="55">
        <f t="shared" si="59"/>
        <v>4.2587923186914587</v>
      </c>
      <c r="I272" s="55">
        <f t="shared" si="60"/>
        <v>-25.268468135254732</v>
      </c>
      <c r="J272" s="55"/>
      <c r="K272" s="55"/>
      <c r="L272" s="55" t="str">
        <f t="shared" si="50"/>
        <v>0.84+0.063907104560482j</v>
      </c>
      <c r="M272" s="55" t="str">
        <f t="shared" si="51"/>
        <v>1+63.9831844468636j</v>
      </c>
      <c r="N272" s="55" t="str">
        <f t="shared" si="61"/>
        <v>0.00120370284528381-0.0131096366085267j</v>
      </c>
      <c r="O272" s="55">
        <f t="shared" si="62"/>
        <v>-84.753915871814044</v>
      </c>
      <c r="P272" s="55"/>
      <c r="Q272" s="55"/>
      <c r="R272" s="55"/>
      <c r="S272" s="55"/>
      <c r="T272" s="55"/>
      <c r="U272" s="55" t="str">
        <f t="shared" si="52"/>
        <v>44.9999999590908-0.955933945350062j</v>
      </c>
      <c r="V272" s="55">
        <f t="shared" si="53"/>
        <v>33.066209640432298</v>
      </c>
      <c r="W272" s="55">
        <f t="shared" si="54"/>
        <v>-1.2169498692601408</v>
      </c>
      <c r="X272" s="55"/>
      <c r="Y272" s="55" t="str">
        <f t="shared" si="55"/>
        <v>84999.9999999994-0.00687096473883154j</v>
      </c>
      <c r="Z272" s="55" t="str">
        <f t="shared" si="56"/>
        <v>0.190476190476191+1.24643351271322E-08j</v>
      </c>
      <c r="AA272" s="55">
        <f t="shared" si="63"/>
        <v>-14.403186068119094</v>
      </c>
      <c r="AB272" s="55">
        <f t="shared" si="64"/>
        <v>3.7493074354119852E-6</v>
      </c>
      <c r="AC272" s="55"/>
      <c r="AD272" s="55"/>
      <c r="AE272" s="55"/>
      <c r="AF272" s="55" t="str">
        <f t="shared" si="65"/>
        <v>-0.0667621311449497-0.171773226124206j</v>
      </c>
      <c r="AG272" s="55">
        <f t="shared" si="66"/>
        <v>-14.68991098623577</v>
      </c>
      <c r="AH272" s="55">
        <f t="shared" si="67"/>
        <v>-111.23933012702149</v>
      </c>
      <c r="AI272" s="55">
        <f t="shared" si="57"/>
        <v>68.760669872978511</v>
      </c>
      <c r="AJ272" s="55">
        <f t="shared" si="68"/>
        <v>14.68991098623577</v>
      </c>
      <c r="AK272" s="55"/>
      <c r="AL272" s="55"/>
      <c r="AM272" s="39"/>
      <c r="AN272" s="55"/>
    </row>
    <row r="273" spans="2:40" s="29" customFormat="1" hidden="1" x14ac:dyDescent="0.3">
      <c r="B273" s="38">
        <v>160</v>
      </c>
      <c r="C273" s="55">
        <f t="shared" si="46"/>
        <v>158489.31924611155</v>
      </c>
      <c r="D273" s="55" t="str">
        <f t="shared" si="58"/>
        <v>995817.762032063j</v>
      </c>
      <c r="E273" s="55">
        <f t="shared" si="47"/>
        <v>0.915637402471003</v>
      </c>
      <c r="F273" s="55" t="str">
        <f t="shared" si="48"/>
        <v>0.456241565362999j</v>
      </c>
      <c r="G273" s="55" t="str">
        <f t="shared" si="49"/>
        <v>1.45818635977146-0.726581532796409j</v>
      </c>
      <c r="H273" s="55">
        <f t="shared" si="59"/>
        <v>4.2393825636904294</v>
      </c>
      <c r="I273" s="55">
        <f t="shared" si="60"/>
        <v>-26.486045690503591</v>
      </c>
      <c r="J273" s="55"/>
      <c r="K273" s="55"/>
      <c r="L273" s="55" t="str">
        <f t="shared" si="50"/>
        <v>0.84+0.0669189536085546j</v>
      </c>
      <c r="M273" s="55" t="str">
        <f t="shared" si="51"/>
        <v>1+66.9986190295172j</v>
      </c>
      <c r="N273" s="55" t="str">
        <f t="shared" si="61"/>
        <v>0.0011856785938283-0.0125198747908016j</v>
      </c>
      <c r="O273" s="55">
        <f t="shared" si="62"/>
        <v>-84.59001228634223</v>
      </c>
      <c r="P273" s="55"/>
      <c r="Q273" s="55"/>
      <c r="R273" s="55"/>
      <c r="S273" s="55"/>
      <c r="T273" s="55"/>
      <c r="U273" s="55" t="str">
        <f t="shared" si="52"/>
        <v>44.9999999590908-0.912909919251962j</v>
      </c>
      <c r="V273" s="55">
        <f t="shared" si="53"/>
        <v>33.066037272674187</v>
      </c>
      <c r="W273" s="55">
        <f t="shared" si="54"/>
        <v>-1.1621935919152098</v>
      </c>
      <c r="X273" s="55"/>
      <c r="Y273" s="55" t="str">
        <f t="shared" si="55"/>
        <v>84999.9999999994-0.0071947833306816j</v>
      </c>
      <c r="Z273" s="55" t="str">
        <f t="shared" si="56"/>
        <v>0.190476190476191+1.30517611440938E-08j</v>
      </c>
      <c r="AA273" s="55">
        <f t="shared" si="63"/>
        <v>-14.403186068119094</v>
      </c>
      <c r="AB273" s="55">
        <f t="shared" si="64"/>
        <v>3.9260068510394046E-6</v>
      </c>
      <c r="AC273" s="55"/>
      <c r="AD273" s="55"/>
      <c r="AE273" s="55"/>
      <c r="AF273" s="55" t="str">
        <f t="shared" si="65"/>
        <v>-0.0664766474066566-0.162585721910644j</v>
      </c>
      <c r="AG273" s="55">
        <f t="shared" si="66"/>
        <v>-15.106989182260557</v>
      </c>
      <c r="AH273" s="55">
        <f t="shared" si="67"/>
        <v>-112.23824764275426</v>
      </c>
      <c r="AI273" s="55">
        <f t="shared" si="57"/>
        <v>67.76175235724574</v>
      </c>
      <c r="AJ273" s="55">
        <f t="shared" si="68"/>
        <v>15.106989182260557</v>
      </c>
      <c r="AK273" s="55"/>
      <c r="AL273" s="55"/>
      <c r="AM273" s="39"/>
      <c r="AN273" s="55"/>
    </row>
    <row r="274" spans="2:40" s="29" customFormat="1" hidden="1" x14ac:dyDescent="0.3">
      <c r="B274" s="38">
        <v>161</v>
      </c>
      <c r="C274" s="55">
        <f t="shared" si="46"/>
        <v>165958.69074375625</v>
      </c>
      <c r="D274" s="55" t="str">
        <f t="shared" si="58"/>
        <v>1042749.20727993j</v>
      </c>
      <c r="E274" s="55">
        <f t="shared" si="47"/>
        <v>0.90749825123945205</v>
      </c>
      <c r="F274" s="55" t="str">
        <f t="shared" si="48"/>
        <v>0.477743567899027j</v>
      </c>
      <c r="G274" s="55" t="str">
        <f t="shared" si="49"/>
        <v>1.43801920525877-0.757031129139195j</v>
      </c>
      <c r="H274" s="55">
        <f t="shared" si="59"/>
        <v>4.2176763904144661</v>
      </c>
      <c r="I274" s="55">
        <f t="shared" si="60"/>
        <v>-27.764122612934226</v>
      </c>
      <c r="J274" s="55"/>
      <c r="K274" s="55"/>
      <c r="L274" s="55" t="str">
        <f t="shared" si="50"/>
        <v>0.84+0.0700727467292113j</v>
      </c>
      <c r="M274" s="55" t="str">
        <f t="shared" si="51"/>
        <v>1+70.1561666657937j</v>
      </c>
      <c r="N274" s="55" t="str">
        <f t="shared" si="61"/>
        <v>0.00116923960573617-0.0119566219230626j</v>
      </c>
      <c r="O274" s="55">
        <f t="shared" si="62"/>
        <v>-84.414796726587383</v>
      </c>
      <c r="P274" s="55"/>
      <c r="Q274" s="55"/>
      <c r="R274" s="55"/>
      <c r="S274" s="55"/>
      <c r="T274" s="55"/>
      <c r="U274" s="55" t="str">
        <f t="shared" si="52"/>
        <v>44.9999999590909-0.871822297488561j</v>
      </c>
      <c r="V274" s="55">
        <f t="shared" si="53"/>
        <v>33.06588006544554</v>
      </c>
      <c r="W274" s="55">
        <f t="shared" si="54"/>
        <v>-1.1098997748492716</v>
      </c>
      <c r="X274" s="55"/>
      <c r="Y274" s="55" t="str">
        <f t="shared" si="55"/>
        <v>84999.9999999993-0.00753386302259743j</v>
      </c>
      <c r="Z274" s="55" t="str">
        <f t="shared" si="56"/>
        <v>0.190476190476191+1.36668716963221E-08j</v>
      </c>
      <c r="AA274" s="55">
        <f t="shared" si="63"/>
        <v>-14.403186068119091</v>
      </c>
      <c r="AB274" s="55">
        <f t="shared" si="64"/>
        <v>4.1110338535667777E-6</v>
      </c>
      <c r="AC274" s="55"/>
      <c r="AD274" s="55"/>
      <c r="AE274" s="55"/>
      <c r="AF274" s="55" t="str">
        <f t="shared" si="65"/>
        <v>-0.0661748931198335-0.153738988500354j</v>
      </c>
      <c r="AG274" s="55">
        <f t="shared" si="66"/>
        <v>-15.526125811658286</v>
      </c>
      <c r="AH274" s="55">
        <f t="shared" si="67"/>
        <v>-113.28881500333711</v>
      </c>
      <c r="AI274" s="55">
        <f t="shared" si="57"/>
        <v>66.711184996662894</v>
      </c>
      <c r="AJ274" s="55">
        <f t="shared" si="68"/>
        <v>15.526125811658286</v>
      </c>
      <c r="AK274" s="55"/>
      <c r="AL274" s="55"/>
      <c r="AM274" s="39"/>
      <c r="AN274" s="55"/>
    </row>
    <row r="275" spans="2:40" s="29" customFormat="1" hidden="1" x14ac:dyDescent="0.3">
      <c r="B275" s="38">
        <v>162</v>
      </c>
      <c r="C275" s="55">
        <f t="shared" si="46"/>
        <v>173780.08287493771</v>
      </c>
      <c r="D275" s="55" t="str">
        <f t="shared" si="58"/>
        <v>1091892.46340026j</v>
      </c>
      <c r="E275" s="55">
        <f t="shared" si="47"/>
        <v>0.8985738493789438</v>
      </c>
      <c r="F275" s="55" t="str">
        <f t="shared" si="48"/>
        <v>0.500258928594765j</v>
      </c>
      <c r="G275" s="55" t="str">
        <f t="shared" si="49"/>
        <v>1.41593234069924-0.788285566300919j</v>
      </c>
      <c r="H275" s="55">
        <f t="shared" si="59"/>
        <v>4.1933747557295336</v>
      </c>
      <c r="I275" s="55">
        <f t="shared" si="60"/>
        <v>-29.105799607298042</v>
      </c>
      <c r="J275" s="55"/>
      <c r="K275" s="55"/>
      <c r="L275" s="55" t="str">
        <f t="shared" si="50"/>
        <v>0.84+0.0733751735404975j</v>
      </c>
      <c r="M275" s="55" t="str">
        <f t="shared" si="51"/>
        <v>1+73.4625249375695j</v>
      </c>
      <c r="N275" s="55" t="str">
        <f t="shared" si="61"/>
        <v>0.0011542465086072-0.0114186893821614j</v>
      </c>
      <c r="O275" s="55">
        <f t="shared" si="62"/>
        <v>-84.227921232154443</v>
      </c>
      <c r="P275" s="55"/>
      <c r="Q275" s="55"/>
      <c r="R275" s="55"/>
      <c r="S275" s="55"/>
      <c r="T275" s="55"/>
      <c r="U275" s="55" t="str">
        <f t="shared" si="52"/>
        <v>44.9999999590909-0.832583927705389j</v>
      </c>
      <c r="V275" s="55">
        <f t="shared" si="53"/>
        <v>33.065736685787208</v>
      </c>
      <c r="W275" s="55">
        <f t="shared" si="54"/>
        <v>-1.0599578451606897</v>
      </c>
      <c r="X275" s="55"/>
      <c r="Y275" s="55" t="str">
        <f t="shared" si="55"/>
        <v>84999.9999999993-0.00788892304806681j</v>
      </c>
      <c r="Z275" s="55" t="str">
        <f t="shared" si="56"/>
        <v>0.190476190476191+1.43109715157676E-08j</v>
      </c>
      <c r="AA275" s="55">
        <f t="shared" si="63"/>
        <v>-14.403186068119091</v>
      </c>
      <c r="AB275" s="55">
        <f t="shared" si="64"/>
        <v>4.3047809100734448E-6</v>
      </c>
      <c r="AC275" s="55"/>
      <c r="AD275" s="55"/>
      <c r="AE275" s="55"/>
      <c r="AF275" s="55" t="str">
        <f t="shared" si="65"/>
        <v>-0.0658527945856931-0.14521429275139j</v>
      </c>
      <c r="AG275" s="55">
        <f t="shared" si="66"/>
        <v>-15.947598547362784</v>
      </c>
      <c r="AH275" s="55">
        <f t="shared" si="67"/>
        <v>-114.39367437983218</v>
      </c>
      <c r="AI275" s="55">
        <f t="shared" si="57"/>
        <v>65.606325620167823</v>
      </c>
      <c r="AJ275" s="55">
        <f t="shared" si="68"/>
        <v>15.947598547362784</v>
      </c>
      <c r="AK275" s="55"/>
      <c r="AL275" s="55"/>
      <c r="AM275" s="39"/>
      <c r="AN275" s="55"/>
    </row>
    <row r="276" spans="2:40" s="29" customFormat="1" hidden="1" x14ac:dyDescent="0.3">
      <c r="B276" s="38">
        <v>163</v>
      </c>
      <c r="C276" s="55">
        <f t="shared" si="46"/>
        <v>181970.08586099852</v>
      </c>
      <c r="D276" s="55" t="str">
        <f t="shared" si="58"/>
        <v>1143351.76982803j</v>
      </c>
      <c r="E276" s="55">
        <f t="shared" si="47"/>
        <v>0.88878843732527812</v>
      </c>
      <c r="F276" s="55" t="str">
        <f t="shared" si="48"/>
        <v>0.523835405548932j</v>
      </c>
      <c r="G276" s="55" t="str">
        <f t="shared" si="49"/>
        <v>1.3917567185323-0.820275573421981j</v>
      </c>
      <c r="H276" s="55">
        <f t="shared" si="59"/>
        <v>4.1661368007842201</v>
      </c>
      <c r="I276" s="55">
        <f t="shared" si="60"/>
        <v>-30.514308063525277</v>
      </c>
      <c r="J276" s="55"/>
      <c r="K276" s="55"/>
      <c r="L276" s="55" t="str">
        <f t="shared" si="50"/>
        <v>0.84+0.0768332389324436j</v>
      </c>
      <c r="M276" s="55" t="str">
        <f t="shared" si="51"/>
        <v>1+76.9247070740299j</v>
      </c>
      <c r="N276" s="55" t="str">
        <f t="shared" si="61"/>
        <v>0.00114057217419929-0.010904941464626j</v>
      </c>
      <c r="O276" s="55">
        <f t="shared" si="62"/>
        <v>-84.029016607040731</v>
      </c>
      <c r="P276" s="55"/>
      <c r="Q276" s="55"/>
      <c r="R276" s="55"/>
      <c r="S276" s="55"/>
      <c r="T276" s="55"/>
      <c r="U276" s="55" t="str">
        <f t="shared" si="52"/>
        <v>44.9999999590909-0.795111580059349j</v>
      </c>
      <c r="V276" s="55">
        <f t="shared" si="53"/>
        <v>33.065605917857383</v>
      </c>
      <c r="W276" s="55">
        <f t="shared" si="54"/>
        <v>-1.0122621735761055</v>
      </c>
      <c r="X276" s="55"/>
      <c r="Y276" s="55" t="str">
        <f t="shared" si="55"/>
        <v>84999.9999999992-0.00826071653700743j</v>
      </c>
      <c r="Z276" s="55" t="str">
        <f t="shared" si="56"/>
        <v>0.190476190476191+1.49854268245035E-08j</v>
      </c>
      <c r="AA276" s="55">
        <f t="shared" si="63"/>
        <v>-14.403186068119087</v>
      </c>
      <c r="AB276" s="55">
        <f t="shared" si="64"/>
        <v>4.5076589840424333E-6</v>
      </c>
      <c r="AC276" s="55"/>
      <c r="AD276" s="55"/>
      <c r="AE276" s="55"/>
      <c r="AF276" s="55" t="str">
        <f t="shared" si="65"/>
        <v>-0.0655058820663471-0.136993766503852j</v>
      </c>
      <c r="AG276" s="55">
        <f t="shared" si="66"/>
        <v>-16.371724765406867</v>
      </c>
      <c r="AH276" s="55">
        <f t="shared" si="67"/>
        <v>-115.55558233648311</v>
      </c>
      <c r="AI276" s="55">
        <f t="shared" si="57"/>
        <v>64.444417663516901</v>
      </c>
      <c r="AJ276" s="55">
        <f t="shared" si="68"/>
        <v>16.371724765406867</v>
      </c>
      <c r="AK276" s="55"/>
      <c r="AL276" s="55"/>
      <c r="AM276" s="39"/>
      <c r="AN276" s="55"/>
    </row>
    <row r="277" spans="2:40" s="29" customFormat="1" hidden="1" x14ac:dyDescent="0.3">
      <c r="B277" s="38">
        <v>164</v>
      </c>
      <c r="C277" s="55">
        <f t="shared" si="46"/>
        <v>190546.07179632501</v>
      </c>
      <c r="D277" s="55" t="str">
        <f t="shared" si="58"/>
        <v>1197236.27865146j</v>
      </c>
      <c r="E277" s="55">
        <f t="shared" si="47"/>
        <v>0.87805894636815429</v>
      </c>
      <c r="F277" s="55" t="str">
        <f t="shared" si="48"/>
        <v>0.548523007630112j</v>
      </c>
      <c r="G277" s="55" t="str">
        <f t="shared" si="49"/>
        <v>1.36531333042474-0.852910590410474j</v>
      </c>
      <c r="H277" s="55">
        <f t="shared" si="59"/>
        <v>4.1355740796045275</v>
      </c>
      <c r="I277" s="55">
        <f t="shared" si="60"/>
        <v>-31.993001570474188</v>
      </c>
      <c r="J277" s="55"/>
      <c r="K277" s="55"/>
      <c r="L277" s="55" t="str">
        <f t="shared" si="50"/>
        <v>0.84+0.0804542779253781j</v>
      </c>
      <c r="M277" s="55" t="str">
        <f t="shared" si="51"/>
        <v>1+80.5500568276702j</v>
      </c>
      <c r="N277" s="55" t="str">
        <f t="shared" si="61"/>
        <v>0.00112810064428706-0.0104142930792762j</v>
      </c>
      <c r="O277" s="55">
        <f t="shared" si="62"/>
        <v>-83.817692136191013</v>
      </c>
      <c r="P277" s="55"/>
      <c r="Q277" s="55"/>
      <c r="R277" s="55"/>
      <c r="S277" s="55"/>
      <c r="T277" s="55"/>
      <c r="U277" s="55" t="str">
        <f t="shared" si="52"/>
        <v>44.9999999590909-0.759325770677077j</v>
      </c>
      <c r="V277" s="55">
        <f t="shared" si="53"/>
        <v>33.065486652654805</v>
      </c>
      <c r="W277" s="55">
        <f t="shared" si="54"/>
        <v>-0.96671185620192424</v>
      </c>
      <c r="X277" s="55"/>
      <c r="Y277" s="55" t="str">
        <f t="shared" si="55"/>
        <v>84999.9999999991-0.0086500321132567j</v>
      </c>
      <c r="Z277" s="55" t="str">
        <f t="shared" si="56"/>
        <v>0.190476190476191+1.56916682326654E-08j</v>
      </c>
      <c r="AA277" s="55">
        <f t="shared" si="63"/>
        <v>-14.403186068119084</v>
      </c>
      <c r="AB277" s="55">
        <f t="shared" si="64"/>
        <v>4.7200984070689601E-6</v>
      </c>
      <c r="AC277" s="55"/>
      <c r="AD277" s="55"/>
      <c r="AE277" s="55"/>
      <c r="AF277" s="55" t="str">
        <f t="shared" si="65"/>
        <v>-0.0651292333310677-0.12906043140158j</v>
      </c>
      <c r="AG277" s="55">
        <f t="shared" si="66"/>
        <v>-16.798867134637849</v>
      </c>
      <c r="AH277" s="55">
        <f t="shared" si="67"/>
        <v>-116.77740084276876</v>
      </c>
      <c r="AI277" s="55">
        <f t="shared" si="57"/>
        <v>63.222599157231237</v>
      </c>
      <c r="AJ277" s="55">
        <f t="shared" si="68"/>
        <v>16.798867134637849</v>
      </c>
      <c r="AK277" s="55"/>
      <c r="AL277" s="55"/>
      <c r="AM277" s="39"/>
      <c r="AN277" s="55"/>
    </row>
    <row r="278" spans="2:40" s="29" customFormat="1" hidden="1" x14ac:dyDescent="0.3">
      <c r="B278" s="38">
        <v>165</v>
      </c>
      <c r="C278" s="55">
        <f t="shared" si="46"/>
        <v>199526.23149688821</v>
      </c>
      <c r="D278" s="55" t="str">
        <f t="shared" si="58"/>
        <v>1253660.28613816j</v>
      </c>
      <c r="E278" s="55">
        <f t="shared" si="47"/>
        <v>0.86629429347795628</v>
      </c>
      <c r="F278" s="55" t="str">
        <f t="shared" si="48"/>
        <v>0.574374100552229j</v>
      </c>
      <c r="G278" s="55" t="str">
        <f t="shared" si="49"/>
        <v>1.33641431891045-0.886075064984648j</v>
      </c>
      <c r="H278" s="55">
        <f t="shared" si="59"/>
        <v>4.101244162332689</v>
      </c>
      <c r="I278" s="55">
        <f t="shared" si="60"/>
        <v>-33.54534222351738</v>
      </c>
      <c r="J278" s="55"/>
      <c r="K278" s="55"/>
      <c r="L278" s="55" t="str">
        <f t="shared" si="50"/>
        <v>0.84+0.0842459712284845j</v>
      </c>
      <c r="M278" s="55" t="str">
        <f t="shared" si="51"/>
        <v>1+84.3462640513754j</v>
      </c>
      <c r="N278" s="55" t="str">
        <f t="shared" si="61"/>
        <v>0.00111672615049339-0.00994570753410657j</v>
      </c>
      <c r="O278" s="55">
        <f t="shared" si="62"/>
        <v>-83.593535327673621</v>
      </c>
      <c r="P278" s="55"/>
      <c r="Q278" s="55"/>
      <c r="R278" s="55"/>
      <c r="S278" s="55"/>
      <c r="T278" s="55"/>
      <c r="U278" s="55" t="str">
        <f t="shared" si="52"/>
        <v>44.9999999590909-0.725150593058997j</v>
      </c>
      <c r="V278" s="55">
        <f t="shared" si="53"/>
        <v>33.065377878641577</v>
      </c>
      <c r="W278" s="55">
        <f t="shared" si="54"/>
        <v>-0.92321050555118223</v>
      </c>
      <c r="X278" s="55"/>
      <c r="Y278" s="55" t="str">
        <f t="shared" si="55"/>
        <v>84999.999999999-0.00905769556734814j</v>
      </c>
      <c r="Z278" s="55" t="str">
        <f t="shared" si="56"/>
        <v>0.190476190476191+1.64311937729673E-08j</v>
      </c>
      <c r="AA278" s="55">
        <f t="shared" si="63"/>
        <v>-14.403186068119078</v>
      </c>
      <c r="AB278" s="55">
        <f t="shared" si="64"/>
        <v>4.9425497916514687E-6</v>
      </c>
      <c r="AC278" s="55"/>
      <c r="AD278" s="55"/>
      <c r="AE278" s="55"/>
      <c r="AF278" s="55" t="str">
        <f t="shared" si="65"/>
        <v>-0.0647174177948043-0.121398241578996j</v>
      </c>
      <c r="AG278" s="55">
        <f t="shared" si="66"/>
        <v>-17.229439815805854</v>
      </c>
      <c r="AH278" s="55">
        <f t="shared" si="67"/>
        <v>-118.0620831141924</v>
      </c>
      <c r="AI278" s="55">
        <f t="shared" si="57"/>
        <v>61.937916885807617</v>
      </c>
      <c r="AJ278" s="55">
        <f t="shared" si="68"/>
        <v>17.229439815805854</v>
      </c>
      <c r="AK278" s="55"/>
      <c r="AL278" s="55"/>
      <c r="AM278" s="39"/>
      <c r="AN278" s="55"/>
    </row>
    <row r="279" spans="2:40" s="29" customFormat="1" hidden="1" x14ac:dyDescent="0.3">
      <c r="B279" s="38">
        <v>166</v>
      </c>
      <c r="C279" s="55">
        <f t="shared" si="46"/>
        <v>208929.61308540421</v>
      </c>
      <c r="D279" s="55" t="str">
        <f t="shared" si="58"/>
        <v>1312743.47517293j</v>
      </c>
      <c r="E279" s="55">
        <f t="shared" si="47"/>
        <v>0.85339460809865841</v>
      </c>
      <c r="F279" s="55" t="str">
        <f t="shared" si="48"/>
        <v>0.601443517949298j</v>
      </c>
      <c r="G279" s="55" t="str">
        <f t="shared" si="49"/>
        <v>1.30486477489228-0.919624348702941j</v>
      </c>
      <c r="H279" s="55">
        <f t="shared" si="59"/>
        <v>4.0626436244840329</v>
      </c>
      <c r="I279" s="55">
        <f t="shared" si="60"/>
        <v>-35.17488033921834</v>
      </c>
      <c r="J279" s="55"/>
      <c r="K279" s="55"/>
      <c r="L279" s="55" t="str">
        <f t="shared" si="50"/>
        <v>0.84+0.0882163615316206j</v>
      </c>
      <c r="M279" s="55" t="str">
        <f t="shared" si="51"/>
        <v>1+88.3213810096347j</v>
      </c>
      <c r="N279" s="55" t="str">
        <f t="shared" si="61"/>
        <v>0.00110635221991589-0.00949819441442579j</v>
      </c>
      <c r="O279" s="55">
        <f t="shared" si="62"/>
        <v>-83.356111689550161</v>
      </c>
      <c r="P279" s="55"/>
      <c r="Q279" s="55"/>
      <c r="R279" s="55"/>
      <c r="S279" s="55"/>
      <c r="T279" s="55"/>
      <c r="U279" s="55" t="str">
        <f t="shared" si="52"/>
        <v>44.9999999590909-0.692513557071424j</v>
      </c>
      <c r="V279" s="55">
        <f t="shared" si="53"/>
        <v>33.06527867318708</v>
      </c>
      <c r="W279" s="55">
        <f t="shared" si="54"/>
        <v>-0.88166605049872548</v>
      </c>
      <c r="X279" s="55"/>
      <c r="Y279" s="55" t="str">
        <f t="shared" si="55"/>
        <v>84999.9999999989-0.0094845716081243j</v>
      </c>
      <c r="Z279" s="55" t="str">
        <f t="shared" si="56"/>
        <v>0.190476190476191+1.72055720782302E-08j</v>
      </c>
      <c r="AA279" s="55">
        <f t="shared" si="63"/>
        <v>-14.403186068119078</v>
      </c>
      <c r="AB279" s="55">
        <f t="shared" si="64"/>
        <v>5.1754849870012685E-6</v>
      </c>
      <c r="AC279" s="55"/>
      <c r="AD279" s="55"/>
      <c r="AE279" s="55"/>
      <c r="AF279" s="55" t="str">
        <f t="shared" si="65"/>
        <v>-0.0642644439551568-0.113992147051444j</v>
      </c>
      <c r="AG279" s="55">
        <f t="shared" si="66"/>
        <v>-17.663915257650157</v>
      </c>
      <c r="AH279" s="55">
        <f t="shared" si="67"/>
        <v>-119.4126529037823</v>
      </c>
      <c r="AI279" s="55">
        <f t="shared" si="57"/>
        <v>60.587347096217698</v>
      </c>
      <c r="AJ279" s="55">
        <f t="shared" si="68"/>
        <v>17.663915257650157</v>
      </c>
      <c r="AK279" s="55"/>
      <c r="AL279" s="55"/>
      <c r="AM279" s="39"/>
      <c r="AN279" s="55"/>
    </row>
    <row r="280" spans="2:40" s="29" customFormat="1" hidden="1" x14ac:dyDescent="0.3">
      <c r="B280" s="38">
        <v>167</v>
      </c>
      <c r="C280" s="55">
        <f t="shared" si="46"/>
        <v>218776.16239495529</v>
      </c>
      <c r="D280" s="55" t="str">
        <f t="shared" si="58"/>
        <v>1374611.16912112j</v>
      </c>
      <c r="E280" s="55">
        <f t="shared" si="47"/>
        <v>0.83925038434315291</v>
      </c>
      <c r="F280" s="55" t="str">
        <f t="shared" si="48"/>
        <v>0.629788677684873j</v>
      </c>
      <c r="G280" s="55" t="str">
        <f t="shared" si="49"/>
        <v>1.27046541307016-0.953380239638553j</v>
      </c>
      <c r="H280" s="55">
        <f t="shared" si="59"/>
        <v>4.0192004719647905</v>
      </c>
      <c r="I280" s="55">
        <f t="shared" si="60"/>
        <v>-36.885225952541944</v>
      </c>
      <c r="J280" s="55"/>
      <c r="K280" s="55"/>
      <c r="L280" s="55" t="str">
        <f t="shared" si="50"/>
        <v>0.84+0.0923738705649396j</v>
      </c>
      <c r="M280" s="55" t="str">
        <f t="shared" si="51"/>
        <v>1+92.483839458469j</v>
      </c>
      <c r="N280" s="55" t="str">
        <f t="shared" si="61"/>
        <v>0.00109689085907508-0.00907080754922209j</v>
      </c>
      <c r="O280" s="55">
        <f t="shared" si="62"/>
        <v>-83.104964551807456</v>
      </c>
      <c r="P280" s="55"/>
      <c r="Q280" s="55"/>
      <c r="R280" s="55"/>
      <c r="S280" s="55"/>
      <c r="T280" s="55"/>
      <c r="U280" s="55" t="str">
        <f t="shared" si="52"/>
        <v>44.9999999590909-0.661345435185313j</v>
      </c>
      <c r="V280" s="55">
        <f t="shared" si="53"/>
        <v>33.065188194761397</v>
      </c>
      <c r="W280" s="55">
        <f t="shared" si="54"/>
        <v>-0.84199054482437563</v>
      </c>
      <c r="X280" s="55"/>
      <c r="Y280" s="55" t="str">
        <f t="shared" si="55"/>
        <v>84999.9999999989-0.00993156569689994j</v>
      </c>
      <c r="Z280" s="55" t="str">
        <f t="shared" si="56"/>
        <v>0.190476190476191+1.80164457086622E-08j</v>
      </c>
      <c r="AA280" s="55">
        <f t="shared" si="63"/>
        <v>-14.403186068119076</v>
      </c>
      <c r="AB280" s="55">
        <f t="shared" si="64"/>
        <v>5.4193980798978393E-6</v>
      </c>
      <c r="AC280" s="55"/>
      <c r="AD280" s="55"/>
      <c r="AE280" s="55"/>
      <c r="AF280" s="55" t="str">
        <f t="shared" si="65"/>
        <v>-0.0637637139939263-0.106828180694455j</v>
      </c>
      <c r="AG280" s="55">
        <f t="shared" si="66"/>
        <v>-18.102831539221196</v>
      </c>
      <c r="AH280" s="55">
        <f t="shared" si="67"/>
        <v>-120.83217562977578</v>
      </c>
      <c r="AI280" s="55">
        <f t="shared" si="57"/>
        <v>59.167824370224238</v>
      </c>
      <c r="AJ280" s="55">
        <f t="shared" si="68"/>
        <v>18.102831539221196</v>
      </c>
      <c r="AK280" s="55"/>
      <c r="AL280" s="55"/>
      <c r="AM280" s="39"/>
      <c r="AN280" s="55"/>
    </row>
    <row r="281" spans="2:40" s="29" customFormat="1" hidden="1" x14ac:dyDescent="0.3">
      <c r="B281" s="38">
        <v>168</v>
      </c>
      <c r="C281" s="55">
        <f t="shared" si="46"/>
        <v>229086.7652767775</v>
      </c>
      <c r="D281" s="55" t="str">
        <f t="shared" si="58"/>
        <v>1439394.59765635j</v>
      </c>
      <c r="E281" s="55">
        <f t="shared" si="47"/>
        <v>0.82374155139386895</v>
      </c>
      <c r="F281" s="55" t="str">
        <f t="shared" si="48"/>
        <v>0.659469703643058j</v>
      </c>
      <c r="G281" s="55" t="str">
        <f t="shared" si="49"/>
        <v>1.2330163466023-0.987126269525848j</v>
      </c>
      <c r="H281" s="55">
        <f t="shared" si="59"/>
        <v>3.9702661053413122</v>
      </c>
      <c r="I281" s="55">
        <f t="shared" si="60"/>
        <v>-38.680010238130428</v>
      </c>
      <c r="J281" s="55"/>
      <c r="K281" s="55"/>
      <c r="L281" s="55" t="str">
        <f t="shared" si="50"/>
        <v>0.84+0.0967273169625067j</v>
      </c>
      <c r="M281" s="55" t="str">
        <f t="shared" si="51"/>
        <v>1+96.8424685303192j</v>
      </c>
      <c r="N281" s="55" t="str">
        <f t="shared" si="61"/>
        <v>0.00108826180935515-0.00866264306271789j</v>
      </c>
      <c r="O281" s="55">
        <f t="shared" si="62"/>
        <v>-82.839614945169373</v>
      </c>
      <c r="P281" s="55"/>
      <c r="Q281" s="55"/>
      <c r="R281" s="55"/>
      <c r="S281" s="55"/>
      <c r="T281" s="55"/>
      <c r="U281" s="55" t="str">
        <f t="shared" si="52"/>
        <v>44.9999999590909-0.631580115635353j</v>
      </c>
      <c r="V281" s="55">
        <f t="shared" si="53"/>
        <v>33.065105675812923</v>
      </c>
      <c r="W281" s="55">
        <f t="shared" si="54"/>
        <v>-0.80409998401086613</v>
      </c>
      <c r="X281" s="55"/>
      <c r="Y281" s="55" t="str">
        <f t="shared" si="55"/>
        <v>84999.9999999987-0.010399625968067j</v>
      </c>
      <c r="Z281" s="55" t="str">
        <f t="shared" si="56"/>
        <v>0.19047619047619+1.88655346359494E-08j</v>
      </c>
      <c r="AA281" s="55">
        <f t="shared" si="63"/>
        <v>-14.403186068119116</v>
      </c>
      <c r="AB281" s="55">
        <f t="shared" si="64"/>
        <v>5.6748064427133133E-6</v>
      </c>
      <c r="AC281" s="55"/>
      <c r="AD281" s="55"/>
      <c r="AE281" s="55"/>
      <c r="AF281" s="55" t="str">
        <f t="shared" si="65"/>
        <v>-0.0632079908449221-0.0998935714768208j</v>
      </c>
      <c r="AG281" s="55">
        <f t="shared" si="66"/>
        <v>-18.546800153932786</v>
      </c>
      <c r="AH281" s="55">
        <f t="shared" si="67"/>
        <v>-122.32371949250421</v>
      </c>
      <c r="AI281" s="55">
        <f t="shared" si="57"/>
        <v>57.676280507495775</v>
      </c>
      <c r="AJ281" s="55">
        <f t="shared" si="68"/>
        <v>18.546800153932786</v>
      </c>
      <c r="AK281" s="55"/>
      <c r="AL281" s="55"/>
      <c r="AM281" s="39"/>
      <c r="AN281" s="55"/>
    </row>
    <row r="282" spans="2:40" s="29" customFormat="1" hidden="1" x14ac:dyDescent="0.3">
      <c r="B282" s="38">
        <v>169</v>
      </c>
      <c r="C282" s="55">
        <f t="shared" si="46"/>
        <v>239883.29190194918</v>
      </c>
      <c r="D282" s="55" t="str">
        <f t="shared" si="58"/>
        <v>1507231.1751162j</v>
      </c>
      <c r="E282" s="55">
        <f t="shared" si="47"/>
        <v>0.80673645421735429</v>
      </c>
      <c r="F282" s="55" t="str">
        <f t="shared" si="48"/>
        <v>0.690549553259311j</v>
      </c>
      <c r="G282" s="55" t="str">
        <f t="shared" si="49"/>
        <v>1.19232220568863-1.0206029021934j</v>
      </c>
      <c r="H282" s="55">
        <f t="shared" si="59"/>
        <v>3.9151069993483754</v>
      </c>
      <c r="I282" s="55">
        <f t="shared" si="60"/>
        <v>-40.562834792951705</v>
      </c>
      <c r="J282" s="55"/>
      <c r="K282" s="55"/>
      <c r="L282" s="55" t="str">
        <f t="shared" si="50"/>
        <v>0.84+0.101285934967809j</v>
      </c>
      <c r="M282" s="55" t="str">
        <f t="shared" si="51"/>
        <v>1+101.406513461818j</v>
      </c>
      <c r="N282" s="55" t="str">
        <f t="shared" si="61"/>
        <v>0.00108039186769948-0.00827283750809729j</v>
      </c>
      <c r="O282" s="55">
        <f t="shared" si="62"/>
        <v>-82.559561550210177</v>
      </c>
      <c r="P282" s="55"/>
      <c r="Q282" s="55"/>
      <c r="R282" s="55"/>
      <c r="S282" s="55"/>
      <c r="T282" s="55"/>
      <c r="U282" s="55" t="str">
        <f t="shared" si="52"/>
        <v>44.9999999590909-0.60315446218808j</v>
      </c>
      <c r="V282" s="55">
        <f t="shared" si="53"/>
        <v>33.065030416270396</v>
      </c>
      <c r="W282" s="55">
        <f t="shared" si="54"/>
        <v>-0.76791412997181352</v>
      </c>
      <c r="X282" s="55"/>
      <c r="Y282" s="55" t="str">
        <f t="shared" si="55"/>
        <v>84999.9999999986-0.0108897452402144j</v>
      </c>
      <c r="Z282" s="55" t="str">
        <f t="shared" si="56"/>
        <v>0.19047619047619+1.97546398915456E-08j</v>
      </c>
      <c r="AA282" s="55">
        <f t="shared" si="63"/>
        <v>-14.403186068119112</v>
      </c>
      <c r="AB282" s="55">
        <f t="shared" si="64"/>
        <v>5.9422518308282633E-6</v>
      </c>
      <c r="AC282" s="55"/>
      <c r="AD282" s="55"/>
      <c r="AE282" s="55"/>
      <c r="AF282" s="55" t="str">
        <f t="shared" si="65"/>
        <v>-0.0625893847361994-0.0931768859794766j</v>
      </c>
      <c r="AG282" s="55">
        <f t="shared" si="66"/>
        <v>-18.996514058353593</v>
      </c>
      <c r="AH282" s="55">
        <f t="shared" si="67"/>
        <v>-123.89030453088183</v>
      </c>
      <c r="AI282" s="55">
        <f t="shared" si="57"/>
        <v>56.109695469118165</v>
      </c>
      <c r="AJ282" s="55">
        <f t="shared" si="68"/>
        <v>18.996514058353593</v>
      </c>
      <c r="AK282" s="55"/>
      <c r="AL282" s="55"/>
      <c r="AM282" s="39"/>
      <c r="AN282" s="55"/>
    </row>
    <row r="283" spans="2:40" s="29" customFormat="1" hidden="1" x14ac:dyDescent="0.3">
      <c r="B283" s="38">
        <v>170</v>
      </c>
      <c r="C283" s="55">
        <f t="shared" si="46"/>
        <v>251188.64315095812</v>
      </c>
      <c r="D283" s="55" t="str">
        <f t="shared" si="58"/>
        <v>1578264.79197648j</v>
      </c>
      <c r="E283" s="55">
        <f t="shared" si="47"/>
        <v>0.78809073594000811</v>
      </c>
      <c r="F283" s="55" t="str">
        <f t="shared" si="48"/>
        <v>0.723094151061621j</v>
      </c>
      <c r="G283" s="55" t="str">
        <f t="shared" si="49"/>
        <v>1.14819885529024-1.05350290093909j</v>
      </c>
      <c r="H283" s="55">
        <f t="shared" si="59"/>
        <v>3.8528963679872392</v>
      </c>
      <c r="I283" s="55">
        <f t="shared" si="60"/>
        <v>-42.537206581873711</v>
      </c>
      <c r="J283" s="55"/>
      <c r="K283" s="55"/>
      <c r="L283" s="55" t="str">
        <f t="shared" si="50"/>
        <v>0.84+0.106059394020819j</v>
      </c>
      <c r="M283" s="55" t="str">
        <f t="shared" si="51"/>
        <v>1+106.185655204178j</v>
      </c>
      <c r="N283" s="55" t="str">
        <f t="shared" si="61"/>
        <v>0.00107321426686223-0.00790056608041845j</v>
      </c>
      <c r="O283" s="55">
        <f t="shared" si="62"/>
        <v>-82.264280731972377</v>
      </c>
      <c r="P283" s="55"/>
      <c r="Q283" s="55"/>
      <c r="R283" s="55"/>
      <c r="S283" s="55"/>
      <c r="T283" s="55"/>
      <c r="U283" s="55" t="str">
        <f t="shared" si="52"/>
        <v>44.9999999590909-0.576008180221435j</v>
      </c>
      <c r="V283" s="55">
        <f t="shared" si="53"/>
        <v>33.064961777614712</v>
      </c>
      <c r="W283" s="55">
        <f t="shared" si="54"/>
        <v>-0.73335634339329303</v>
      </c>
      <c r="X283" s="55"/>
      <c r="Y283" s="55" t="str">
        <f t="shared" si="55"/>
        <v>84999.9999999985-0.0114029631220299j</v>
      </c>
      <c r="Z283" s="55" t="str">
        <f t="shared" si="56"/>
        <v>0.19047619047619+2.06856473869025E-08j</v>
      </c>
      <c r="AA283" s="55">
        <f t="shared" si="63"/>
        <v>-14.403186068119107</v>
      </c>
      <c r="AB283" s="55">
        <f t="shared" si="64"/>
        <v>6.2223015317679898E-6</v>
      </c>
      <c r="AC283" s="55"/>
      <c r="AD283" s="55"/>
      <c r="AE283" s="55"/>
      <c r="AF283" s="55" t="str">
        <f t="shared" si="65"/>
        <v>-0.0618993681395492-0.0866681990031168j</v>
      </c>
      <c r="AG283" s="55">
        <f t="shared" si="66"/>
        <v>-19.452755714429387</v>
      </c>
      <c r="AH283" s="55">
        <f t="shared" si="67"/>
        <v>-125.53483743493787</v>
      </c>
      <c r="AI283" s="55">
        <f t="shared" si="57"/>
        <v>54.465162565062123</v>
      </c>
      <c r="AJ283" s="55">
        <f t="shared" si="68"/>
        <v>19.452755714429387</v>
      </c>
      <c r="AK283" s="55"/>
      <c r="AL283" s="55"/>
      <c r="AM283" s="39"/>
      <c r="AN283" s="55"/>
    </row>
    <row r="284" spans="2:40" s="29" customFormat="1" hidden="1" x14ac:dyDescent="0.3">
      <c r="B284" s="38">
        <v>171</v>
      </c>
      <c r="C284" s="55">
        <f t="shared" si="46"/>
        <v>263026.79918953823</v>
      </c>
      <c r="D284" s="55" t="str">
        <f t="shared" si="58"/>
        <v>1652646.12006218j</v>
      </c>
      <c r="E284" s="55">
        <f t="shared" si="47"/>
        <v>0.76764611239747171</v>
      </c>
      <c r="F284" s="55" t="str">
        <f t="shared" si="48"/>
        <v>0.75717252850525j</v>
      </c>
      <c r="G284" s="55" t="str">
        <f t="shared" si="49"/>
        <v>1.1004819549156-1.08546723668731j</v>
      </c>
      <c r="H284" s="55">
        <f t="shared" si="59"/>
        <v>3.7827062038993104</v>
      </c>
      <c r="I284" s="55">
        <f t="shared" si="60"/>
        <v>-44.606456335067094</v>
      </c>
      <c r="J284" s="55"/>
      <c r="K284" s="55"/>
      <c r="L284" s="55" t="str">
        <f t="shared" si="50"/>
        <v>0.84+0.111057819268178j</v>
      </c>
      <c r="M284" s="55" t="str">
        <f t="shared" si="51"/>
        <v>1+111.190030957783j</v>
      </c>
      <c r="N284" s="55" t="str">
        <f t="shared" si="61"/>
        <v>0.00106666811001228-0.00754504090576714j</v>
      </c>
      <c r="O284" s="55">
        <f t="shared" si="62"/>
        <v>-81.953226677239556</v>
      </c>
      <c r="P284" s="55"/>
      <c r="Q284" s="55"/>
      <c r="R284" s="55"/>
      <c r="S284" s="55"/>
      <c r="T284" s="55"/>
      <c r="U284" s="55" t="str">
        <f t="shared" si="52"/>
        <v>44.9999999590908-0.550083688831803j</v>
      </c>
      <c r="V284" s="55">
        <f t="shared" si="53"/>
        <v>33.064899177470878</v>
      </c>
      <c r="W284" s="55">
        <f t="shared" si="54"/>
        <v>-0.7003534233818749</v>
      </c>
      <c r="X284" s="55"/>
      <c r="Y284" s="55" t="str">
        <f t="shared" si="55"/>
        <v>84999.9999999983-0.011940368217449j</v>
      </c>
      <c r="Z284" s="55" t="str">
        <f t="shared" si="56"/>
        <v>0.190476190476192+2.16605319137402E-08j</v>
      </c>
      <c r="AA284" s="55">
        <f t="shared" si="63"/>
        <v>-14.403186068119012</v>
      </c>
      <c r="AB284" s="55">
        <f t="shared" si="64"/>
        <v>6.5155495684950636E-6</v>
      </c>
      <c r="AC284" s="55"/>
      <c r="AD284" s="55"/>
      <c r="AE284" s="55"/>
      <c r="AF284" s="55" t="str">
        <f t="shared" si="65"/>
        <v>-0.0611288300731956-0.0803592920264249j</v>
      </c>
      <c r="AG284" s="55">
        <f t="shared" si="66"/>
        <v>-19.916404735558174</v>
      </c>
      <c r="AH284" s="55">
        <f t="shared" si="67"/>
        <v>-127.26002992013896</v>
      </c>
      <c r="AI284" s="55">
        <f t="shared" si="57"/>
        <v>52.739970079861052</v>
      </c>
      <c r="AJ284" s="55">
        <f t="shared" si="68"/>
        <v>19.916404735558174</v>
      </c>
      <c r="AK284" s="55"/>
      <c r="AL284" s="55"/>
      <c r="AM284" s="39"/>
      <c r="AN284" s="55"/>
    </row>
    <row r="285" spans="2:40" s="29" customFormat="1" hidden="1" x14ac:dyDescent="0.3">
      <c r="B285" s="38">
        <v>172</v>
      </c>
      <c r="C285" s="55">
        <f t="shared" si="46"/>
        <v>275422.87033381691</v>
      </c>
      <c r="D285" s="55" t="str">
        <f t="shared" si="58"/>
        <v>1730532.93214267j</v>
      </c>
      <c r="E285" s="55">
        <f t="shared" si="47"/>
        <v>0.74522902845472139</v>
      </c>
      <c r="F285" s="55" t="str">
        <f t="shared" si="48"/>
        <v>0.792856970397734j</v>
      </c>
      <c r="G285" s="55" t="str">
        <f t="shared" si="49"/>
        <v>1.04903755514613-1.11608204464507j</v>
      </c>
      <c r="H285" s="55">
        <f t="shared" si="59"/>
        <v>3.7035002230230814</v>
      </c>
      <c r="I285" s="55">
        <f t="shared" si="60"/>
        <v>-46.773638369143441</v>
      </c>
      <c r="J285" s="55"/>
      <c r="K285" s="55"/>
      <c r="L285" s="55" t="str">
        <f t="shared" si="50"/>
        <v>0.84+0.116291813039988j</v>
      </c>
      <c r="M285" s="55" t="str">
        <f t="shared" si="51"/>
        <v>1+116.430255674559j</v>
      </c>
      <c r="N285" s="55" t="str">
        <f t="shared" si="61"/>
        <v>0.00106069785493679-0.00720550940375869j</v>
      </c>
      <c r="O285" s="55">
        <f t="shared" si="62"/>
        <v>-81.625831653750026</v>
      </c>
      <c r="P285" s="55"/>
      <c r="Q285" s="55"/>
      <c r="R285" s="55"/>
      <c r="S285" s="55"/>
      <c r="T285" s="55"/>
      <c r="U285" s="55" t="str">
        <f t="shared" si="52"/>
        <v>44.9999999590908-0.525325998697183j</v>
      </c>
      <c r="V285" s="55">
        <f t="shared" si="53"/>
        <v>33.064842084674432</v>
      </c>
      <c r="W285" s="55">
        <f t="shared" si="54"/>
        <v>-0.66883545412102607</v>
      </c>
      <c r="X285" s="55"/>
      <c r="Y285" s="55" t="str">
        <f t="shared" si="55"/>
        <v>84999.9999999982-0.0125031004347305j</v>
      </c>
      <c r="Z285" s="55" t="str">
        <f t="shared" si="56"/>
        <v>0.190476190476191+2.2681361332845E-08j</v>
      </c>
      <c r="AA285" s="55">
        <f t="shared" si="63"/>
        <v>-14.40318606811905</v>
      </c>
      <c r="AB285" s="55">
        <f t="shared" si="64"/>
        <v>6.8226179594119495E-6</v>
      </c>
      <c r="AC285" s="55"/>
      <c r="AD285" s="55"/>
      <c r="AE285" s="55"/>
      <c r="AF285" s="55" t="str">
        <f t="shared" si="65"/>
        <v>-0.0602681825635255-0.0742438751956675j</v>
      </c>
      <c r="AG285" s="55">
        <f t="shared" si="66"/>
        <v>-20.388444604727312</v>
      </c>
      <c r="AH285" s="55">
        <f t="shared" si="67"/>
        <v>-129.06829865439653</v>
      </c>
      <c r="AI285" s="55">
        <f t="shared" si="57"/>
        <v>50.931701345603479</v>
      </c>
      <c r="AJ285" s="55">
        <f t="shared" si="68"/>
        <v>20.388444604727312</v>
      </c>
      <c r="AK285" s="55"/>
      <c r="AL285" s="55"/>
      <c r="AM285" s="39"/>
      <c r="AN285" s="55"/>
    </row>
    <row r="286" spans="2:40" s="29" customFormat="1" hidden="1" x14ac:dyDescent="0.3">
      <c r="B286" s="38">
        <v>173</v>
      </c>
      <c r="C286" s="55">
        <f t="shared" si="46"/>
        <v>288403.15031266079</v>
      </c>
      <c r="D286" s="55" t="str">
        <f t="shared" si="58"/>
        <v>1812090.43658882j</v>
      </c>
      <c r="E286" s="55">
        <f t="shared" si="47"/>
        <v>0.72064918469038641</v>
      </c>
      <c r="F286" s="55" t="str">
        <f t="shared" si="48"/>
        <v>0.830223168224614j</v>
      </c>
      <c r="G286" s="55" t="str">
        <f t="shared" si="49"/>
        <v>0.993774825307845-1.14487728772414j</v>
      </c>
      <c r="H286" s="55">
        <f t="shared" si="59"/>
        <v>3.6141284082009935</v>
      </c>
      <c r="I286" s="55">
        <f t="shared" si="60"/>
        <v>-49.04141027277096</v>
      </c>
      <c r="J286" s="55"/>
      <c r="K286" s="55"/>
      <c r="L286" s="55" t="str">
        <f t="shared" si="50"/>
        <v>0.84+0.121772477338769j</v>
      </c>
      <c r="M286" s="55" t="str">
        <f t="shared" si="51"/>
        <v>1+121.917444573696j</v>
      </c>
      <c r="N286" s="55" t="str">
        <f t="shared" si="61"/>
        <v>0.0010552528435056-0.00688125272056021j</v>
      </c>
      <c r="O286" s="55">
        <f t="shared" si="62"/>
        <v>-81.281506412946783</v>
      </c>
      <c r="P286" s="55"/>
      <c r="Q286" s="55"/>
      <c r="R286" s="55"/>
      <c r="S286" s="55"/>
      <c r="T286" s="55"/>
      <c r="U286" s="55" t="str">
        <f t="shared" si="52"/>
        <v>44.9999999590908-0.501682595437488j</v>
      </c>
      <c r="V286" s="55">
        <f t="shared" si="53"/>
        <v>33.064790014770821</v>
      </c>
      <c r="W286" s="55">
        <f t="shared" si="54"/>
        <v>-0.63873565824744005</v>
      </c>
      <c r="X286" s="55"/>
      <c r="Y286" s="55" t="str">
        <f t="shared" si="55"/>
        <v>84999.999999998-0.0130923534043539j</v>
      </c>
      <c r="Z286" s="55" t="str">
        <f t="shared" si="56"/>
        <v>0.190476190476191+2.37503009602797E-08j</v>
      </c>
      <c r="AA286" s="55">
        <f t="shared" si="63"/>
        <v>-14.403186068119048</v>
      </c>
      <c r="AB286" s="55">
        <f t="shared" si="64"/>
        <v>7.1441580377449937E-6</v>
      </c>
      <c r="AC286" s="55"/>
      <c r="AD286" s="55"/>
      <c r="AE286" s="55"/>
      <c r="AF286" s="55" t="str">
        <f t="shared" si="65"/>
        <v>-0.0593075333874515-0.0683178242077449j</v>
      </c>
      <c r="AG286" s="55">
        <f t="shared" si="66"/>
        <v>-20.869967770402226</v>
      </c>
      <c r="AH286" s="55">
        <f t="shared" si="67"/>
        <v>-130.96164519980712</v>
      </c>
      <c r="AI286" s="55">
        <f t="shared" si="57"/>
        <v>49.038354800192884</v>
      </c>
      <c r="AJ286" s="55">
        <f t="shared" si="68"/>
        <v>20.869967770402226</v>
      </c>
      <c r="AK286" s="55"/>
      <c r="AL286" s="55"/>
      <c r="AM286" s="39"/>
      <c r="AN286" s="55"/>
    </row>
    <row r="287" spans="2:40" s="29" customFormat="1" hidden="1" x14ac:dyDescent="0.3">
      <c r="B287" s="38">
        <v>174</v>
      </c>
      <c r="C287" s="55">
        <f t="shared" si="46"/>
        <v>301995.17204020178</v>
      </c>
      <c r="D287" s="55" t="str">
        <f t="shared" si="58"/>
        <v>1897491.62780217j</v>
      </c>
      <c r="E287" s="55">
        <f t="shared" si="47"/>
        <v>0.69369792193818736</v>
      </c>
      <c r="F287" s="55" t="str">
        <f t="shared" si="48"/>
        <v>0.869350380701257j</v>
      </c>
      <c r="G287" s="55" t="str">
        <f t="shared" si="49"/>
        <v>0.934660837020045-1.1713279351042j</v>
      </c>
      <c r="H287" s="55">
        <f t="shared" si="59"/>
        <v>3.5133240191127917</v>
      </c>
      <c r="I287" s="55">
        <f t="shared" si="60"/>
        <v>-51.411891755288423</v>
      </c>
      <c r="J287" s="55"/>
      <c r="K287" s="55"/>
      <c r="L287" s="55" t="str">
        <f t="shared" si="50"/>
        <v>0.84+0.127511437388306j</v>
      </c>
      <c r="M287" s="55" t="str">
        <f t="shared" si="51"/>
        <v>1+127.66323671853j</v>
      </c>
      <c r="N287" s="55" t="str">
        <f t="shared" si="61"/>
        <v>0.00105028687243451-0.00657158422966566j</v>
      </c>
      <c r="O287" s="55">
        <f t="shared" si="62"/>
        <v>-80.919640760339647</v>
      </c>
      <c r="P287" s="55"/>
      <c r="Q287" s="55"/>
      <c r="R287" s="55"/>
      <c r="S287" s="55"/>
      <c r="T287" s="55"/>
      <c r="U287" s="55" t="str">
        <f t="shared" si="52"/>
        <v>44.9999999590909-0.479103328224471j</v>
      </c>
      <c r="V287" s="55">
        <f t="shared" si="53"/>
        <v>33.06474252591002</v>
      </c>
      <c r="W287" s="55">
        <f t="shared" si="54"/>
        <v>-0.60999025666811613</v>
      </c>
      <c r="X287" s="55"/>
      <c r="Y287" s="55" t="str">
        <f t="shared" si="55"/>
        <v>84999.9999999978-0.0137093770108703j</v>
      </c>
      <c r="Z287" s="55" t="str">
        <f t="shared" si="56"/>
        <v>0.190476190476191+2.48696181603095E-08j</v>
      </c>
      <c r="AA287" s="55">
        <f t="shared" si="63"/>
        <v>-14.403186068119037</v>
      </c>
      <c r="AB287" s="55">
        <f t="shared" si="64"/>
        <v>7.4808518331100523E-6</v>
      </c>
      <c r="AC287" s="55"/>
      <c r="AD287" s="55"/>
      <c r="AE287" s="55"/>
      <c r="AF287" s="55" t="str">
        <f t="shared" si="65"/>
        <v>-0.0582369394194662-0.0625794177973198j</v>
      </c>
      <c r="AG287" s="55">
        <f t="shared" si="66"/>
        <v>-21.362178252354433</v>
      </c>
      <c r="AH287" s="55">
        <f t="shared" si="67"/>
        <v>-132.94151529144432</v>
      </c>
      <c r="AI287" s="55">
        <f t="shared" si="57"/>
        <v>47.058484708555682</v>
      </c>
      <c r="AJ287" s="55">
        <f t="shared" si="68"/>
        <v>21.362178252354433</v>
      </c>
      <c r="AK287" s="55"/>
      <c r="AL287" s="55"/>
      <c r="AM287" s="39"/>
      <c r="AN287" s="55"/>
    </row>
    <row r="288" spans="2:40" s="29" customFormat="1" hidden="1" x14ac:dyDescent="0.3">
      <c r="B288" s="38">
        <v>175</v>
      </c>
      <c r="C288" s="55">
        <f t="shared" si="46"/>
        <v>316227.76601683802</v>
      </c>
      <c r="D288" s="55" t="str">
        <f t="shared" si="58"/>
        <v>1986917.65315922j</v>
      </c>
      <c r="E288" s="55">
        <f t="shared" si="47"/>
        <v>0.66414644997187633</v>
      </c>
      <c r="F288" s="55" t="str">
        <f t="shared" si="48"/>
        <v>0.910321601891202j</v>
      </c>
      <c r="G288" s="55" t="str">
        <f t="shared" si="49"/>
        <v>0.871737073756529-1.19485858795691j</v>
      </c>
      <c r="H288" s="55">
        <f t="shared" si="59"/>
        <v>3.3997041035528577</v>
      </c>
      <c r="I288" s="55">
        <f t="shared" si="60"/>
        <v>-53.886503307859563</v>
      </c>
      <c r="J288" s="55"/>
      <c r="K288" s="55"/>
      <c r="L288" s="55" t="str">
        <f t="shared" si="50"/>
        <v>0.84+0.1335208662923j</v>
      </c>
      <c r="M288" s="55" t="str">
        <f t="shared" si="51"/>
        <v>1+133.679819704552j</v>
      </c>
      <c r="N288" s="55" t="str">
        <f t="shared" si="61"/>
        <v>0.00104575780173104-0.00627584809773424j</v>
      </c>
      <c r="O288" s="55">
        <f t="shared" si="62"/>
        <v>-80.539604320200624</v>
      </c>
      <c r="P288" s="55"/>
      <c r="Q288" s="55"/>
      <c r="R288" s="55"/>
      <c r="S288" s="55"/>
      <c r="T288" s="55"/>
      <c r="U288" s="55" t="str">
        <f t="shared" si="52"/>
        <v>44.9999999590908-0.457540303405122j</v>
      </c>
      <c r="V288" s="55">
        <f t="shared" si="53"/>
        <v>33.064699215101435</v>
      </c>
      <c r="W288" s="55">
        <f t="shared" si="54"/>
        <v>-0.58253833454889459</v>
      </c>
      <c r="X288" s="55"/>
      <c r="Y288" s="55" t="str">
        <f t="shared" si="55"/>
        <v>84999.9999999976-0.014355480044075j</v>
      </c>
      <c r="Z288" s="55" t="str">
        <f t="shared" si="56"/>
        <v>0.190476190476191+2.60416871547851E-08j</v>
      </c>
      <c r="AA288" s="55">
        <f t="shared" si="63"/>
        <v>-14.403186068119032</v>
      </c>
      <c r="AB288" s="55">
        <f t="shared" si="64"/>
        <v>7.8334135181884152E-6</v>
      </c>
      <c r="AC288" s="55"/>
      <c r="AD288" s="55"/>
      <c r="AE288" s="55"/>
      <c r="AF288" s="55" t="str">
        <f t="shared" si="65"/>
        <v>-0.0570467532475987-0.0570295546702901j</v>
      </c>
      <c r="AG288" s="55">
        <f t="shared" si="66"/>
        <v>-21.866390722222249</v>
      </c>
      <c r="AH288" s="55">
        <f t="shared" si="67"/>
        <v>-135.00863812919556</v>
      </c>
      <c r="AI288" s="55">
        <f t="shared" si="57"/>
        <v>44.991361870804447</v>
      </c>
      <c r="AJ288" s="55">
        <f t="shared" si="68"/>
        <v>21.866390722222249</v>
      </c>
      <c r="AK288" s="55"/>
      <c r="AL288" s="55"/>
      <c r="AM288" s="39"/>
      <c r="AN288" s="55"/>
    </row>
    <row r="289" spans="2:40" s="29" customFormat="1" hidden="1" x14ac:dyDescent="0.3">
      <c r="B289" s="38">
        <v>176</v>
      </c>
      <c r="C289" s="55">
        <f t="shared" si="46"/>
        <v>331131.12148259114</v>
      </c>
      <c r="D289" s="55" t="str">
        <f t="shared" si="58"/>
        <v>2080558.19724932j</v>
      </c>
      <c r="E289" s="55">
        <f t="shared" si="47"/>
        <v>0.63174390529687596</v>
      </c>
      <c r="F289" s="55" t="str">
        <f t="shared" si="48"/>
        <v>0.953223737247706j</v>
      </c>
      <c r="G289" s="55" t="str">
        <f t="shared" si="49"/>
        <v>0.805136989015004-1.21485254266852j</v>
      </c>
      <c r="H289" s="55">
        <f t="shared" si="59"/>
        <v>3.271774679687157</v>
      </c>
      <c r="I289" s="55">
        <f t="shared" si="60"/>
        <v>-56.465787255178419</v>
      </c>
      <c r="J289" s="55"/>
      <c r="K289" s="55"/>
      <c r="L289" s="55" t="str">
        <f t="shared" si="50"/>
        <v>0.84+0.139813510855155j</v>
      </c>
      <c r="M289" s="55" t="str">
        <f t="shared" si="51"/>
        <v>1+139.979955510934j</v>
      </c>
      <c r="N289" s="55" t="str">
        <f t="shared" si="61"/>
        <v>0.00104162719752143-0.00599341791287358j</v>
      </c>
      <c r="O289" s="55">
        <f t="shared" si="62"/>
        <v>-80.140747524083849</v>
      </c>
      <c r="P289" s="55"/>
      <c r="Q289" s="55"/>
      <c r="R289" s="55"/>
      <c r="S289" s="55"/>
      <c r="T289" s="55"/>
      <c r="U289" s="55" t="str">
        <f t="shared" si="52"/>
        <v>44.9999999590908-0.436947782912791j</v>
      </c>
      <c r="V289" s="55">
        <f t="shared" si="53"/>
        <v>33.064659714797962</v>
      </c>
      <c r="W289" s="55">
        <f t="shared" si="54"/>
        <v>-0.55632171321429669</v>
      </c>
      <c r="X289" s="55"/>
      <c r="Y289" s="55" t="str">
        <f t="shared" si="55"/>
        <v>84999.9999999973-0.0150320329751258j</v>
      </c>
      <c r="Z289" s="55" t="str">
        <f t="shared" si="56"/>
        <v>0.190476190476192+2.72689940591861E-08j</v>
      </c>
      <c r="AA289" s="55">
        <f t="shared" si="63"/>
        <v>-14.403186068118979</v>
      </c>
      <c r="AB289" s="55">
        <f t="shared" si="64"/>
        <v>8.202590923582941E-6</v>
      </c>
      <c r="AC289" s="55"/>
      <c r="AD289" s="55"/>
      <c r="AE289" s="55"/>
      <c r="AF289" s="55" t="str">
        <f t="shared" si="65"/>
        <v>-0.0557280713225115-0.0516719211048451j</v>
      </c>
      <c r="AG289" s="55">
        <f t="shared" si="66"/>
        <v>-22.3840248893144</v>
      </c>
      <c r="AH289" s="55">
        <f t="shared" si="67"/>
        <v>-137.16284828988566</v>
      </c>
      <c r="AI289" s="55">
        <f t="shared" si="57"/>
        <v>42.837151710114348</v>
      </c>
      <c r="AJ289" s="55">
        <f t="shared" si="68"/>
        <v>22.3840248893144</v>
      </c>
      <c r="AK289" s="55"/>
      <c r="AL289" s="55"/>
      <c r="AM289" s="39"/>
      <c r="AN289" s="55"/>
    </row>
    <row r="290" spans="2:40" s="29" customFormat="1" hidden="1" x14ac:dyDescent="0.3">
      <c r="B290" s="38">
        <v>177</v>
      </c>
      <c r="C290" s="55">
        <f t="shared" si="46"/>
        <v>346736.85045253224</v>
      </c>
      <c r="D290" s="55" t="str">
        <f t="shared" si="58"/>
        <v>2178611.88422108j</v>
      </c>
      <c r="E290" s="55">
        <f t="shared" si="47"/>
        <v>0.59621522156118323</v>
      </c>
      <c r="F290" s="55" t="str">
        <f t="shared" si="48"/>
        <v>0.998147787951844j</v>
      </c>
      <c r="G290" s="55" t="str">
        <f t="shared" si="49"/>
        <v>0.735103502788506-1.23066622368799j</v>
      </c>
      <c r="H290" s="55">
        <f t="shared" si="59"/>
        <v>3.1279418228391789</v>
      </c>
      <c r="I290" s="55">
        <f t="shared" si="60"/>
        <v>-59.149216312434376</v>
      </c>
      <c r="J290" s="55"/>
      <c r="K290" s="55"/>
      <c r="L290" s="55" t="str">
        <f t="shared" si="50"/>
        <v>0.84+0.146402718619656j</v>
      </c>
      <c r="M290" s="55" t="str">
        <f t="shared" si="51"/>
        <v>1+146.577007570394j</v>
      </c>
      <c r="N290" s="55" t="str">
        <f t="shared" si="61"/>
        <v>0.0010378600062457-0.00572369537282879j</v>
      </c>
      <c r="O290" s="55">
        <f t="shared" si="62"/>
        <v>-79.722402855535677</v>
      </c>
      <c r="P290" s="55"/>
      <c r="Q290" s="55"/>
      <c r="R290" s="55"/>
      <c r="S290" s="55"/>
      <c r="T290" s="55"/>
      <c r="U290" s="55" t="str">
        <f t="shared" si="52"/>
        <v>44.9999999590908-0.417282087250627j</v>
      </c>
      <c r="V290" s="55">
        <f t="shared" si="53"/>
        <v>33.064623689779793</v>
      </c>
      <c r="W290" s="55">
        <f t="shared" si="54"/>
        <v>-0.53128482770824659</v>
      </c>
      <c r="X290" s="55"/>
      <c r="Y290" s="55" t="str">
        <f t="shared" si="55"/>
        <v>84999.9999999971-0.0157404708634968j</v>
      </c>
      <c r="Z290" s="55" t="str">
        <f t="shared" si="56"/>
        <v>0.190476190476192+2.85541421560043E-08j</v>
      </c>
      <c r="AA290" s="55">
        <f t="shared" si="63"/>
        <v>-14.403186068118972</v>
      </c>
      <c r="AB290" s="55">
        <f t="shared" si="64"/>
        <v>8.5891671240669322E-6</v>
      </c>
      <c r="AC290" s="55"/>
      <c r="AD290" s="55"/>
      <c r="AE290" s="55"/>
      <c r="AF290" s="55" t="str">
        <f t="shared" si="65"/>
        <v>-0.0542732838973866-0.0465130730304191j</v>
      </c>
      <c r="AG290" s="55">
        <f t="shared" si="66"/>
        <v>-22.91659395866175</v>
      </c>
      <c r="AH290" s="55">
        <f t="shared" si="67"/>
        <v>-139.40289540651116</v>
      </c>
      <c r="AI290" s="55">
        <f t="shared" si="57"/>
        <v>40.597104593488822</v>
      </c>
      <c r="AJ290" s="55">
        <f t="shared" si="68"/>
        <v>22.91659395866175</v>
      </c>
      <c r="AK290" s="55"/>
      <c r="AL290" s="55"/>
      <c r="AM290" s="39"/>
      <c r="AN290" s="55"/>
    </row>
    <row r="291" spans="2:40" s="29" customFormat="1" hidden="1" x14ac:dyDescent="0.3">
      <c r="B291" s="38">
        <v>178</v>
      </c>
      <c r="C291" s="55">
        <f t="shared" si="46"/>
        <v>363078.05477010191</v>
      </c>
      <c r="D291" s="55" t="str">
        <f t="shared" si="58"/>
        <v>2281286.69909085j</v>
      </c>
      <c r="E291" s="55">
        <f t="shared" si="47"/>
        <v>0.55725879450733229</v>
      </c>
      <c r="F291" s="55" t="str">
        <f t="shared" si="48"/>
        <v>1.04518904393823j</v>
      </c>
      <c r="G291" s="55" t="str">
        <f t="shared" si="49"/>
        <v>0.662004840800196-1.24164968495501j</v>
      </c>
      <c r="H291" s="55">
        <f t="shared" si="59"/>
        <v>2.9665298364954933</v>
      </c>
      <c r="I291" s="55">
        <f t="shared" si="60"/>
        <v>-61.934997840821644</v>
      </c>
      <c r="J291" s="55"/>
      <c r="K291" s="55"/>
      <c r="L291" s="55" t="str">
        <f t="shared" si="50"/>
        <v>0.84+0.153302466178905j</v>
      </c>
      <c r="M291" s="55" t="str">
        <f t="shared" si="51"/>
        <v>1+153.484969114832j</v>
      </c>
      <c r="N291" s="55" t="str">
        <f t="shared" si="61"/>
        <v>0.00103442425747069-0.00546610903061683j</v>
      </c>
      <c r="O291" s="55">
        <f t="shared" si="62"/>
        <v>-79.283886386276151</v>
      </c>
      <c r="P291" s="55"/>
      <c r="Q291" s="55"/>
      <c r="R291" s="55"/>
      <c r="S291" s="55"/>
      <c r="T291" s="55"/>
      <c r="U291" s="55" t="str">
        <f t="shared" si="52"/>
        <v>44.9999999590908-0.398501502841507j</v>
      </c>
      <c r="V291" s="55">
        <f t="shared" si="53"/>
        <v>33.064590834312192</v>
      </c>
      <c r="W291" s="55">
        <f t="shared" si="54"/>
        <v>-0.50737460977429483</v>
      </c>
      <c r="X291" s="55"/>
      <c r="Y291" s="55" t="str">
        <f t="shared" si="55"/>
        <v>84999.9999999968-0.0164822964009308j</v>
      </c>
      <c r="Z291" s="55" t="str">
        <f t="shared" si="56"/>
        <v>0.190476190476191+2.98998574166555E-08j</v>
      </c>
      <c r="AA291" s="55">
        <f t="shared" si="63"/>
        <v>-14.403186068119005</v>
      </c>
      <c r="AB291" s="55">
        <f t="shared" si="64"/>
        <v>8.9939620995906882E-6</v>
      </c>
      <c r="AC291" s="55"/>
      <c r="AD291" s="55"/>
      <c r="AE291" s="55"/>
      <c r="AF291" s="55" t="str">
        <f t="shared" si="65"/>
        <v>-0.0526767148027597-0.0415623907624568j</v>
      </c>
      <c r="AG291" s="55">
        <f t="shared" si="66"/>
        <v>-23.465685982685031</v>
      </c>
      <c r="AH291" s="55">
        <f t="shared" si="67"/>
        <v>-141.72624984290999</v>
      </c>
      <c r="AI291" s="55">
        <f t="shared" si="57"/>
        <v>38.273750157089992</v>
      </c>
      <c r="AJ291" s="55">
        <f t="shared" si="68"/>
        <v>23.465685982685031</v>
      </c>
      <c r="AK291" s="55"/>
      <c r="AL291" s="55"/>
      <c r="AM291" s="39"/>
      <c r="AN291" s="55"/>
    </row>
    <row r="292" spans="2:40" s="29" customFormat="1" hidden="1" x14ac:dyDescent="0.3">
      <c r="B292" s="38">
        <v>179</v>
      </c>
      <c r="C292" s="55">
        <f t="shared" si="46"/>
        <v>380189.3963205617</v>
      </c>
      <c r="D292" s="55" t="str">
        <f t="shared" si="58"/>
        <v>2388800.42890683j</v>
      </c>
      <c r="E292" s="55">
        <f t="shared" si="47"/>
        <v>0.51454392164314089</v>
      </c>
      <c r="F292" s="55" t="str">
        <f t="shared" si="48"/>
        <v>1.09444728601775j</v>
      </c>
      <c r="G292" s="55" t="str">
        <f t="shared" si="49"/>
        <v>0.586346651070979-1.24717341695719j</v>
      </c>
      <c r="H292" s="55">
        <f t="shared" si="59"/>
        <v>2.7858074642634594</v>
      </c>
      <c r="I292" s="55">
        <f t="shared" si="60"/>
        <v>-64.819885402739189</v>
      </c>
      <c r="J292" s="55"/>
      <c r="K292" s="55"/>
      <c r="L292" s="55" t="str">
        <f t="shared" si="50"/>
        <v>0.84+0.160527388822539j</v>
      </c>
      <c r="M292" s="55" t="str">
        <f t="shared" si="51"/>
        <v>1+160.718492856852j</v>
      </c>
      <c r="N292" s="55" t="str">
        <f t="shared" si="61"/>
        <v>0.00103129079281121-0.00522011309522693j</v>
      </c>
      <c r="O292" s="55">
        <f t="shared" si="62"/>
        <v>-78.824499642027135</v>
      </c>
      <c r="P292" s="55"/>
      <c r="Q292" s="55"/>
      <c r="R292" s="55"/>
      <c r="S292" s="55"/>
      <c r="T292" s="55"/>
      <c r="U292" s="55" t="str">
        <f t="shared" si="52"/>
        <v>44.9999999590908-0.380566193547942j</v>
      </c>
      <c r="V292" s="55">
        <f t="shared" si="53"/>
        <v>33.064560869552885</v>
      </c>
      <c r="W292" s="55">
        <f t="shared" si="54"/>
        <v>-0.48454037602321953</v>
      </c>
      <c r="X292" s="55"/>
      <c r="Y292" s="55" t="str">
        <f t="shared" si="55"/>
        <v>84999.9999999965-0.0172590830988512j</v>
      </c>
      <c r="Z292" s="55" t="str">
        <f t="shared" si="56"/>
        <v>0.190476190476193+3.13089942836318E-08j</v>
      </c>
      <c r="AA292" s="55">
        <f t="shared" si="63"/>
        <v>-14.403186068118902</v>
      </c>
      <c r="AB292" s="55">
        <f t="shared" si="64"/>
        <v>9.4178344745692326E-6</v>
      </c>
      <c r="AC292" s="55"/>
      <c r="AD292" s="55"/>
      <c r="AE292" s="55"/>
      <c r="AF292" s="55" t="str">
        <f t="shared" si="65"/>
        <v>-0.0509353227221546-0.0368318628792369j</v>
      </c>
      <c r="AG292" s="55">
        <f t="shared" si="66"/>
        <v>-24.03293715141929</v>
      </c>
      <c r="AH292" s="55">
        <f t="shared" si="67"/>
        <v>-144.12891600295509</v>
      </c>
      <c r="AI292" s="55">
        <f t="shared" si="57"/>
        <v>35.871083997044906</v>
      </c>
      <c r="AJ292" s="55">
        <f t="shared" si="68"/>
        <v>24.03293715141929</v>
      </c>
      <c r="AK292" s="55"/>
      <c r="AL292" s="55"/>
      <c r="AM292" s="39"/>
      <c r="AN292" s="55"/>
    </row>
    <row r="293" spans="2:40" s="29" customFormat="1" hidden="1" x14ac:dyDescent="0.3">
      <c r="B293" s="38">
        <v>180</v>
      </c>
      <c r="C293" s="55">
        <f t="shared" si="46"/>
        <v>398107.17055349768</v>
      </c>
      <c r="D293" s="55" t="str">
        <f t="shared" si="58"/>
        <v>2501381.12470457j</v>
      </c>
      <c r="E293" s="55">
        <f t="shared" si="47"/>
        <v>0.46770799489652892</v>
      </c>
      <c r="F293" s="55" t="str">
        <f t="shared" si="48"/>
        <v>1.14602699752601j</v>
      </c>
      <c r="G293" s="55" t="str">
        <f t="shared" si="49"/>
        <v>0.508777984195231-1.24666097650007j</v>
      </c>
      <c r="H293" s="55">
        <f t="shared" si="59"/>
        <v>2.5840226619803239</v>
      </c>
      <c r="I293" s="55">
        <f t="shared" si="60"/>
        <v>-67.799012555736468</v>
      </c>
      <c r="J293" s="55"/>
      <c r="K293" s="55"/>
      <c r="L293" s="55" t="str">
        <f t="shared" si="50"/>
        <v>0.84+0.168092811580147j</v>
      </c>
      <c r="M293" s="55" t="str">
        <f t="shared" si="51"/>
        <v>1+168.292922070123j</v>
      </c>
      <c r="N293" s="55" t="str">
        <f t="shared" si="61"/>
        <v>0.00102843301866919-0.00498518628508782j</v>
      </c>
      <c r="O293" s="55">
        <f t="shared" si="62"/>
        <v>-78.343531838929351</v>
      </c>
      <c r="P293" s="55"/>
      <c r="Q293" s="55"/>
      <c r="R293" s="55"/>
      <c r="S293" s="55"/>
      <c r="T293" s="55"/>
      <c r="U293" s="55" t="str">
        <f t="shared" si="52"/>
        <v>44.9999999590907-0.363438116174289j</v>
      </c>
      <c r="V293" s="55">
        <f t="shared" si="53"/>
        <v>33.064533541187316</v>
      </c>
      <c r="W293" s="55">
        <f t="shared" si="54"/>
        <v>-0.4627337210647815</v>
      </c>
      <c r="X293" s="55"/>
      <c r="Y293" s="55" t="str">
        <f t="shared" si="55"/>
        <v>84999.9999999961-0.0180724786259897j</v>
      </c>
      <c r="Z293" s="55" t="str">
        <f t="shared" si="56"/>
        <v>0.190476190476192+3.27845417251529E-08j</v>
      </c>
      <c r="AA293" s="55">
        <f t="shared" si="63"/>
        <v>-14.403186068118941</v>
      </c>
      <c r="AB293" s="55">
        <f t="shared" si="64"/>
        <v>9.861683339139318E-6</v>
      </c>
      <c r="AC293" s="55"/>
      <c r="AD293" s="55"/>
      <c r="AE293" s="55"/>
      <c r="AF293" s="55" t="str">
        <f t="shared" si="65"/>
        <v>-0.0490494162217968-0.0323356604944272j</v>
      </c>
      <c r="AG293" s="55">
        <f t="shared" si="66"/>
        <v>-24.619996504504286</v>
      </c>
      <c r="AH293" s="55">
        <f t="shared" si="67"/>
        <v>-146.60526825404725</v>
      </c>
      <c r="AI293" s="55">
        <f t="shared" si="57"/>
        <v>33.394731745952747</v>
      </c>
      <c r="AJ293" s="55">
        <f t="shared" si="68"/>
        <v>24.619996504504286</v>
      </c>
      <c r="AK293" s="55"/>
      <c r="AL293" s="55"/>
      <c r="AM293" s="39"/>
      <c r="AN293" s="55"/>
    </row>
    <row r="294" spans="2:40" s="29" customFormat="1" hidden="1" x14ac:dyDescent="0.3">
      <c r="B294" s="38">
        <v>181</v>
      </c>
      <c r="C294" s="55">
        <f t="shared" si="46"/>
        <v>416869.38347033586</v>
      </c>
      <c r="D294" s="55" t="str">
        <f t="shared" si="58"/>
        <v>2619267.58523383j</v>
      </c>
      <c r="E294" s="55">
        <f t="shared" si="47"/>
        <v>0.41635342242270357</v>
      </c>
      <c r="F294" s="55" t="str">
        <f t="shared" si="48"/>
        <v>1.20003758594654j</v>
      </c>
      <c r="G294" s="55" t="str">
        <f t="shared" si="49"/>
        <v>0.430088634997519-1.2396259991865j</v>
      </c>
      <c r="H294" s="55">
        <f t="shared" si="59"/>
        <v>2.3594457727386424</v>
      </c>
      <c r="I294" s="55">
        <f t="shared" si="60"/>
        <v>-70.865766495222175</v>
      </c>
      <c r="J294" s="55"/>
      <c r="K294" s="55"/>
      <c r="L294" s="55" t="str">
        <f t="shared" si="50"/>
        <v>0.84+0.176014781727713j</v>
      </c>
      <c r="M294" s="55" t="str">
        <f t="shared" si="51"/>
        <v>1+176.224323134532j</v>
      </c>
      <c r="N294" s="55" t="str">
        <f t="shared" si="61"/>
        <v>0.00102582668070053-0.0047608307320824j</v>
      </c>
      <c r="O294" s="55">
        <f t="shared" si="62"/>
        <v>-77.840262534027104</v>
      </c>
      <c r="P294" s="55"/>
      <c r="Q294" s="55"/>
      <c r="R294" s="55"/>
      <c r="S294" s="55"/>
      <c r="T294" s="55"/>
      <c r="U294" s="55" t="str">
        <f t="shared" si="52"/>
        <v>44.9999999590907-0.347080939772038j</v>
      </c>
      <c r="V294" s="55">
        <f t="shared" si="53"/>
        <v>33.064508617271791</v>
      </c>
      <c r="W294" s="55">
        <f t="shared" si="54"/>
        <v>-0.44190841538912867</v>
      </c>
      <c r="X294" s="55"/>
      <c r="Y294" s="55" t="str">
        <f t="shared" si="55"/>
        <v>84999.9999999958-0.0189242083033135j</v>
      </c>
      <c r="Z294" s="55" t="str">
        <f t="shared" si="56"/>
        <v>0.190476190476192+3.43296295751734E-08j</v>
      </c>
      <c r="AA294" s="55">
        <f t="shared" si="63"/>
        <v>-14.403186068118927</v>
      </c>
      <c r="AB294" s="55">
        <f t="shared" si="64"/>
        <v>1.0326450156250663E-5</v>
      </c>
      <c r="AC294" s="55"/>
      <c r="AD294" s="55"/>
      <c r="AE294" s="55"/>
      <c r="AF294" s="55" t="str">
        <f t="shared" si="65"/>
        <v>-0.0470233149419166-0.0280894767282431j</v>
      </c>
      <c r="AG294" s="55">
        <f t="shared" si="66"/>
        <v>-25.228482225453345</v>
      </c>
      <c r="AH294" s="55">
        <f t="shared" si="67"/>
        <v>-149.14792711818825</v>
      </c>
      <c r="AI294" s="55">
        <f t="shared" si="57"/>
        <v>30.852072881811743</v>
      </c>
      <c r="AJ294" s="55">
        <f t="shared" si="68"/>
        <v>25.228482225453345</v>
      </c>
      <c r="AK294" s="55"/>
      <c r="AL294" s="55"/>
      <c r="AM294" s="39"/>
      <c r="AN294" s="55"/>
    </row>
    <row r="295" spans="2:40" s="29" customFormat="1" hidden="1" x14ac:dyDescent="0.3">
      <c r="B295" s="38">
        <v>182</v>
      </c>
      <c r="C295" s="55">
        <f t="shared" si="46"/>
        <v>436515.83224016632</v>
      </c>
      <c r="D295" s="55" t="str">
        <f t="shared" si="58"/>
        <v>2742709.86348268j</v>
      </c>
      <c r="E295" s="55">
        <f t="shared" si="47"/>
        <v>0.36004425343290569</v>
      </c>
      <c r="F295" s="55" t="str">
        <f t="shared" si="48"/>
        <v>1.25659361497871j</v>
      </c>
      <c r="G295" s="55" t="str">
        <f t="shared" si="49"/>
        <v>0.351195658757906-1.2257110568928j</v>
      </c>
      <c r="H295" s="55">
        <f t="shared" si="59"/>
        <v>2.1104200477261106</v>
      </c>
      <c r="I295" s="55">
        <f t="shared" si="60"/>
        <v>-74.011720410234673</v>
      </c>
      <c r="J295" s="55"/>
      <c r="K295" s="55"/>
      <c r="L295" s="55" t="str">
        <f t="shared" si="50"/>
        <v>0.84+0.184310102826036j</v>
      </c>
      <c r="M295" s="55" t="str">
        <f t="shared" si="51"/>
        <v>1+184.529519615115j</v>
      </c>
      <c r="N295" s="55" t="str">
        <f t="shared" si="61"/>
        <v>0.00102344965810304-0.00454657093397199j</v>
      </c>
      <c r="O295" s="55">
        <f t="shared" si="62"/>
        <v>-77.313964735432819</v>
      </c>
      <c r="P295" s="55"/>
      <c r="Q295" s="55"/>
      <c r="R295" s="55"/>
      <c r="S295" s="55"/>
      <c r="T295" s="55"/>
      <c r="U295" s="55" t="str">
        <f t="shared" si="52"/>
        <v>44.9999999590908-0.331459968576996j</v>
      </c>
      <c r="V295" s="55">
        <f t="shared" si="53"/>
        <v>33.06448588626597</v>
      </c>
      <c r="W295" s="55">
        <f t="shared" si="54"/>
        <v>-0.42202030779184996</v>
      </c>
      <c r="X295" s="55"/>
      <c r="Y295" s="55" t="str">
        <f t="shared" si="55"/>
        <v>84999.9999999954-0.0198160787636613j</v>
      </c>
      <c r="Z295" s="55" t="str">
        <f t="shared" si="56"/>
        <v>0.190476190476193+3.59475351721768E-08j</v>
      </c>
      <c r="AA295" s="55">
        <f t="shared" si="63"/>
        <v>-14.403186068118867</v>
      </c>
      <c r="AB295" s="55">
        <f t="shared" si="64"/>
        <v>1.081312075863475E-5</v>
      </c>
      <c r="AC295" s="55"/>
      <c r="AD295" s="55"/>
      <c r="AE295" s="55"/>
      <c r="AF295" s="55" t="str">
        <f t="shared" si="65"/>
        <v>-0.0448658732467565-0.024109629762241j</v>
      </c>
      <c r="AG295" s="55">
        <f t="shared" si="66"/>
        <v>-25.859930579602374</v>
      </c>
      <c r="AH295" s="55">
        <f t="shared" si="67"/>
        <v>-151.74769464033852</v>
      </c>
      <c r="AI295" s="55">
        <f t="shared" si="57"/>
        <v>28.252305359661467</v>
      </c>
      <c r="AJ295" s="55">
        <f t="shared" si="68"/>
        <v>25.859930579602374</v>
      </c>
      <c r="AK295" s="55"/>
      <c r="AL295" s="55"/>
      <c r="AM295" s="39"/>
      <c r="AN295" s="55"/>
    </row>
    <row r="296" spans="2:40" s="29" customFormat="1" hidden="1" x14ac:dyDescent="0.3">
      <c r="B296" s="38">
        <v>183</v>
      </c>
      <c r="C296" s="55">
        <f t="shared" si="46"/>
        <v>457088.1896148753</v>
      </c>
      <c r="D296" s="55" t="str">
        <f t="shared" si="58"/>
        <v>2871969.7970735j</v>
      </c>
      <c r="E296" s="55">
        <f t="shared" si="47"/>
        <v>0.29830247739264681</v>
      </c>
      <c r="F296" s="55" t="str">
        <f t="shared" si="48"/>
        <v>1.31581504754269j</v>
      </c>
      <c r="G296" s="55" t="str">
        <f t="shared" si="49"/>
        <v>0.273117702870867-1.20472476906301j</v>
      </c>
      <c r="H296" s="55">
        <f t="shared" si="59"/>
        <v>1.835417404740586</v>
      </c>
      <c r="I296" s="55">
        <f t="shared" si="60"/>
        <v>-77.226642473731744</v>
      </c>
      <c r="J296" s="55"/>
      <c r="K296" s="55"/>
      <c r="L296" s="55" t="str">
        <f t="shared" si="50"/>
        <v>0.84+0.192996370363339j</v>
      </c>
      <c r="M296" s="55" t="str">
        <f t="shared" si="51"/>
        <v>1+193.226127947105j</v>
      </c>
      <c r="N296" s="55" t="str">
        <f t="shared" si="61"/>
        <v>0.00102128177598491-0.00434195275316847j</v>
      </c>
      <c r="O296" s="55">
        <f t="shared" si="62"/>
        <v>-76.763908519348021</v>
      </c>
      <c r="P296" s="55"/>
      <c r="Q296" s="55"/>
      <c r="R296" s="55"/>
      <c r="S296" s="55"/>
      <c r="T296" s="55"/>
      <c r="U296" s="55" t="str">
        <f t="shared" si="52"/>
        <v>44.9999999590907-0.31654206841492j</v>
      </c>
      <c r="V296" s="55">
        <f t="shared" si="53"/>
        <v>33.064465155238508</v>
      </c>
      <c r="W296" s="55">
        <f t="shared" si="54"/>
        <v>-0.40302723214495667</v>
      </c>
      <c r="X296" s="55"/>
      <c r="Y296" s="55" t="str">
        <f t="shared" si="55"/>
        <v>84999.9999999949-0.0207499817838548j</v>
      </c>
      <c r="Z296" s="55" t="str">
        <f t="shared" si="56"/>
        <v>0.190476190476192+3.76416903108498E-08j</v>
      </c>
      <c r="AA296" s="55">
        <f t="shared" si="63"/>
        <v>-14.403186068118899</v>
      </c>
      <c r="AB296" s="55">
        <f t="shared" si="64"/>
        <v>1.1322727439888194E-5</v>
      </c>
      <c r="AC296" s="55"/>
      <c r="AD296" s="55"/>
      <c r="AE296" s="55"/>
      <c r="AF296" s="55" t="str">
        <f t="shared" si="65"/>
        <v>-0.0425907755410926-0.020411960610343j</v>
      </c>
      <c r="AG296" s="55">
        <f t="shared" si="66"/>
        <v>-26.515739609355499</v>
      </c>
      <c r="AH296" s="55">
        <f t="shared" si="67"/>
        <v>-154.39356690249733</v>
      </c>
      <c r="AI296" s="55">
        <f t="shared" si="57"/>
        <v>25.606433097502688</v>
      </c>
      <c r="AJ296" s="55">
        <f t="shared" si="68"/>
        <v>26.515739609355499</v>
      </c>
      <c r="AK296" s="55"/>
      <c r="AL296" s="55"/>
      <c r="AM296" s="39"/>
      <c r="AN296" s="55"/>
    </row>
    <row r="297" spans="2:40" s="29" customFormat="1" hidden="1" x14ac:dyDescent="0.3">
      <c r="B297" s="38">
        <v>184</v>
      </c>
      <c r="C297" s="55">
        <f t="shared" si="46"/>
        <v>478630.09232263849</v>
      </c>
      <c r="D297" s="55" t="str">
        <f t="shared" si="58"/>
        <v>3007321.56365561j</v>
      </c>
      <c r="E297" s="55">
        <f t="shared" si="47"/>
        <v>0.23060396617334822</v>
      </c>
      <c r="F297" s="55" t="str">
        <f t="shared" si="48"/>
        <v>1.3778275002369j</v>
      </c>
      <c r="G297" s="55" t="str">
        <f t="shared" si="49"/>
        <v>0.196937149670686-1.17667282630589j</v>
      </c>
      <c r="H297" s="55">
        <f t="shared" si="59"/>
        <v>1.5330962509013459</v>
      </c>
      <c r="I297" s="55">
        <f t="shared" si="60"/>
        <v>-80.498595638785901</v>
      </c>
      <c r="J297" s="55"/>
      <c r="K297" s="55"/>
      <c r="L297" s="55" t="str">
        <f t="shared" si="50"/>
        <v>0.84+0.202092009077657j</v>
      </c>
      <c r="M297" s="55" t="str">
        <f t="shared" si="51"/>
        <v>1+202.332594802749j</v>
      </c>
      <c r="N297" s="55" t="str">
        <f t="shared" si="61"/>
        <v>0.00101930463422657-0.00414654245987248j</v>
      </c>
      <c r="O297" s="55">
        <f t="shared" si="62"/>
        <v>-76.189365201863396</v>
      </c>
      <c r="P297" s="55"/>
      <c r="Q297" s="55"/>
      <c r="R297" s="55"/>
      <c r="S297" s="55"/>
      <c r="T297" s="55"/>
      <c r="U297" s="55" t="str">
        <f t="shared" si="52"/>
        <v>44.9999999590907-0.302295596419483j</v>
      </c>
      <c r="V297" s="55">
        <f t="shared" si="53"/>
        <v>33.064446248230482</v>
      </c>
      <c r="W297" s="55">
        <f t="shared" si="54"/>
        <v>-0.38488891832407152</v>
      </c>
      <c r="X297" s="55"/>
      <c r="Y297" s="55" t="str">
        <f t="shared" si="55"/>
        <v>84999.9999999945-0.0217278982974104j</v>
      </c>
      <c r="Z297" s="55" t="str">
        <f t="shared" si="56"/>
        <v>0.190476190476193+3.94156885213822E-08j</v>
      </c>
      <c r="AA297" s="55">
        <f t="shared" si="63"/>
        <v>-14.403186068118837</v>
      </c>
      <c r="AB297" s="55">
        <f t="shared" si="64"/>
        <v>1.1856351144106256E-5</v>
      </c>
      <c r="AC297" s="55"/>
      <c r="AD297" s="55"/>
      <c r="AE297" s="55"/>
      <c r="AF297" s="55" t="str">
        <f t="shared" si="65"/>
        <v>-0.0402165196234671-0.0170105948119351j</v>
      </c>
      <c r="AG297" s="55">
        <f t="shared" si="66"/>
        <v>-27.197110767030814</v>
      </c>
      <c r="AH297" s="55">
        <f t="shared" si="67"/>
        <v>-157.07283790262224</v>
      </c>
      <c r="AI297" s="55">
        <f t="shared" si="57"/>
        <v>22.927162097377764</v>
      </c>
      <c r="AJ297" s="55">
        <f t="shared" si="68"/>
        <v>27.197110767030814</v>
      </c>
      <c r="AK297" s="55"/>
      <c r="AL297" s="55"/>
      <c r="AM297" s="39"/>
      <c r="AN297" s="55"/>
    </row>
    <row r="298" spans="2:40" s="29" customFormat="1" hidden="1" x14ac:dyDescent="0.3">
      <c r="B298" s="38">
        <v>185</v>
      </c>
      <c r="C298" s="55">
        <f t="shared" si="46"/>
        <v>501187.23362727324</v>
      </c>
      <c r="D298" s="55" t="str">
        <f t="shared" si="58"/>
        <v>3149052.26247287j</v>
      </c>
      <c r="E298" s="55">
        <f t="shared" si="47"/>
        <v>0.15637402471002615</v>
      </c>
      <c r="F298" s="55" t="str">
        <f t="shared" si="48"/>
        <v>1.44276250978767j</v>
      </c>
      <c r="G298" s="55" t="str">
        <f t="shared" si="49"/>
        <v>0.123751820132549-1.14177841835506j</v>
      </c>
      <c r="H298" s="55">
        <f t="shared" si="59"/>
        <v>1.2023573078341963</v>
      </c>
      <c r="I298" s="55">
        <f t="shared" si="60"/>
        <v>-83.814135661281654</v>
      </c>
      <c r="J298" s="55"/>
      <c r="K298" s="55"/>
      <c r="L298" s="55" t="str">
        <f t="shared" si="50"/>
        <v>0.84+0.211616312038177j</v>
      </c>
      <c r="M298" s="55" t="str">
        <f t="shared" si="51"/>
        <v>1+211.868236219175j</v>
      </c>
      <c r="N298" s="55" t="str">
        <f t="shared" si="61"/>
        <v>0.00101750145138716-0.00395992581767045j</v>
      </c>
      <c r="O298" s="55">
        <f t="shared" si="62"/>
        <v>-75.589612113143886</v>
      </c>
      <c r="P298" s="55"/>
      <c r="Q298" s="55"/>
      <c r="R298" s="55"/>
      <c r="S298" s="55"/>
      <c r="T298" s="55"/>
      <c r="U298" s="55" t="str">
        <f t="shared" si="52"/>
        <v>44.9999999590907-0.288690333913529j</v>
      </c>
      <c r="V298" s="55">
        <f t="shared" si="53"/>
        <v>33.064429004762459</v>
      </c>
      <c r="W298" s="55">
        <f t="shared" si="54"/>
        <v>-0.36756690710997408</v>
      </c>
      <c r="X298" s="55"/>
      <c r="Y298" s="55" t="str">
        <f t="shared" si="55"/>
        <v>84999.9999999939-0.0227519025963649j</v>
      </c>
      <c r="Z298" s="55" t="str">
        <f t="shared" si="56"/>
        <v>0.190476190476192+4.12732926918212E-08j</v>
      </c>
      <c r="AA298" s="55">
        <f t="shared" si="63"/>
        <v>-14.403186068118863</v>
      </c>
      <c r="AB298" s="55">
        <f t="shared" si="64"/>
        <v>1.241512375870958E-5</v>
      </c>
      <c r="AC298" s="55"/>
      <c r="AD298" s="55"/>
      <c r="AE298" s="55"/>
      <c r="AF298" s="55" t="str">
        <f t="shared" si="65"/>
        <v>-0.0377660292303389-0.0139166737034236j</v>
      </c>
      <c r="AG298" s="55">
        <f t="shared" si="66"/>
        <v>-27.904992555376612</v>
      </c>
      <c r="AH298" s="55">
        <f t="shared" si="67"/>
        <v>-159.77130226641177</v>
      </c>
      <c r="AI298" s="55">
        <f t="shared" si="57"/>
        <v>20.228697733588252</v>
      </c>
      <c r="AJ298" s="55">
        <f t="shared" si="68"/>
        <v>27.904992555376612</v>
      </c>
      <c r="AK298" s="55"/>
      <c r="AL298" s="55"/>
      <c r="AM298" s="39"/>
      <c r="AN298" s="55"/>
    </row>
    <row r="299" spans="2:40" s="29" customFormat="1" hidden="1" x14ac:dyDescent="0.3">
      <c r="B299" s="38">
        <v>186</v>
      </c>
      <c r="C299" s="55">
        <f t="shared" si="46"/>
        <v>524807.46024977358</v>
      </c>
      <c r="D299" s="55" t="str">
        <f t="shared" si="58"/>
        <v>3297462.52333961j</v>
      </c>
      <c r="E299" s="55">
        <f t="shared" si="47"/>
        <v>7.4982512394520362E-2</v>
      </c>
      <c r="F299" s="55" t="str">
        <f t="shared" si="48"/>
        <v>1.51075781205623j</v>
      </c>
      <c r="G299" s="55" t="str">
        <f t="shared" si="49"/>
        <v>0.054619852914014-1.10048819182057j</v>
      </c>
      <c r="H299" s="55">
        <f t="shared" si="59"/>
        <v>0.84239287931917095</v>
      </c>
      <c r="I299" s="55">
        <f t="shared" si="60"/>
        <v>-87.158605457398963</v>
      </c>
      <c r="J299" s="55"/>
      <c r="K299" s="55"/>
      <c r="L299" s="55" t="str">
        <f t="shared" si="50"/>
        <v>0.84+0.221589481568422j</v>
      </c>
      <c r="M299" s="55" t="str">
        <f t="shared" si="51"/>
        <v>1+221.853278570289j</v>
      </c>
      <c r="N299" s="55" t="str">
        <f t="shared" si="61"/>
        <v>0.00101585692233426-0.00378170720975779j</v>
      </c>
      <c r="O299" s="55">
        <f t="shared" si="62"/>
        <v>-74.963938019889937</v>
      </c>
      <c r="P299" s="55"/>
      <c r="Q299" s="55"/>
      <c r="R299" s="55"/>
      <c r="S299" s="55"/>
      <c r="T299" s="55"/>
      <c r="U299" s="55" t="str">
        <f t="shared" si="52"/>
        <v>44.9999999590907-0.275697422311196j</v>
      </c>
      <c r="V299" s="55">
        <f t="shared" si="53"/>
        <v>33.064413278473019</v>
      </c>
      <c r="W299" s="55">
        <f t="shared" si="54"/>
        <v>-0.35102446889000771</v>
      </c>
      <c r="X299" s="55"/>
      <c r="Y299" s="55" t="str">
        <f t="shared" si="55"/>
        <v>84999.9999999933-0.0238241667311268j</v>
      </c>
      <c r="Z299" s="55" t="str">
        <f t="shared" si="56"/>
        <v>0.190476190476193+4.32184430496667E-08j</v>
      </c>
      <c r="AA299" s="55">
        <f t="shared" si="63"/>
        <v>-14.403186068118796</v>
      </c>
      <c r="AB299" s="55">
        <f t="shared" si="64"/>
        <v>1.3000230515329749E-5</v>
      </c>
      <c r="AC299" s="55"/>
      <c r="AD299" s="55"/>
      <c r="AE299" s="55"/>
      <c r="AF299" s="55" t="str">
        <f t="shared" si="65"/>
        <v>-0.0352658788932407-0.0111371867500144j</v>
      </c>
      <c r="AG299" s="55">
        <f t="shared" si="66"/>
        <v>-28.64003074580318</v>
      </c>
      <c r="AH299" s="55">
        <f t="shared" si="67"/>
        <v>-162.47355494594845</v>
      </c>
      <c r="AI299" s="55">
        <f t="shared" si="57"/>
        <v>17.526445054051571</v>
      </c>
      <c r="AJ299" s="55">
        <f t="shared" si="68"/>
        <v>28.64003074580318</v>
      </c>
      <c r="AK299" s="55"/>
      <c r="AL299" s="55"/>
      <c r="AM299" s="39"/>
      <c r="AN299" s="55"/>
    </row>
    <row r="300" spans="2:40" s="29" customFormat="1" hidden="1" x14ac:dyDescent="0.3">
      <c r="B300" s="38">
        <v>187</v>
      </c>
      <c r="C300" s="55">
        <f t="shared" si="46"/>
        <v>549540.87385762541</v>
      </c>
      <c r="D300" s="55" t="str">
        <f t="shared" si="58"/>
        <v>3452867.14431686j</v>
      </c>
      <c r="E300" s="55">
        <f t="shared" si="47"/>
        <v>-1.4261506210562214E-2</v>
      </c>
      <c r="F300" s="55" t="str">
        <f t="shared" si="48"/>
        <v>1.58195763419499j</v>
      </c>
      <c r="G300" s="55" t="str">
        <f t="shared" si="49"/>
        <v>-0.0094970593743172-1.05346134957872j</v>
      </c>
      <c r="H300" s="55">
        <f t="shared" si="59"/>
        <v>0.45272507389411992</v>
      </c>
      <c r="I300" s="55">
        <f t="shared" si="60"/>
        <v>-90.516513187418894</v>
      </c>
      <c r="J300" s="55"/>
      <c r="K300" s="55"/>
      <c r="L300" s="55" t="str">
        <f t="shared" si="50"/>
        <v>0.84+0.232032672098093j</v>
      </c>
      <c r="M300" s="55" t="str">
        <f t="shared" si="51"/>
        <v>1+232.308901469638j</v>
      </c>
      <c r="N300" s="55" t="str">
        <f t="shared" si="61"/>
        <v>0.00101435708839129-0.00361150880402773j</v>
      </c>
      <c r="O300" s="55">
        <f t="shared" si="62"/>
        <v>-74.311649238513681</v>
      </c>
      <c r="P300" s="55"/>
      <c r="Q300" s="55"/>
      <c r="R300" s="55"/>
      <c r="S300" s="55"/>
      <c r="T300" s="55"/>
      <c r="U300" s="55" t="str">
        <f t="shared" si="52"/>
        <v>44.9999999590906-0.263289301904981j</v>
      </c>
      <c r="V300" s="55">
        <f t="shared" si="53"/>
        <v>33.064398935876923</v>
      </c>
      <c r="W300" s="55">
        <f t="shared" si="54"/>
        <v>-0.33522652599228858</v>
      </c>
      <c r="X300" s="55"/>
      <c r="Y300" s="55" t="str">
        <f t="shared" si="55"/>
        <v>84999.9999999927-0.0249469651176872j</v>
      </c>
      <c r="Z300" s="55" t="str">
        <f t="shared" si="56"/>
        <v>0.190476190476192+4.52552655196174E-08j</v>
      </c>
      <c r="AA300" s="55">
        <f t="shared" si="63"/>
        <v>-14.403186068118822</v>
      </c>
      <c r="AB300" s="55">
        <f t="shared" si="64"/>
        <v>1.3612912503844112E-5</v>
      </c>
      <c r="AC300" s="55"/>
      <c r="AD300" s="55"/>
      <c r="AE300" s="55"/>
      <c r="AF300" s="55" t="str">
        <f t="shared" si="65"/>
        <v>-0.0327451678986233-0.0086740429018666j</v>
      </c>
      <c r="AG300" s="55">
        <f t="shared" si="66"/>
        <v>-29.402529673728051</v>
      </c>
      <c r="AH300" s="55">
        <f t="shared" si="67"/>
        <v>-165.16337533901236</v>
      </c>
      <c r="AI300" s="55">
        <f t="shared" si="57"/>
        <v>14.836624660987622</v>
      </c>
      <c r="AJ300" s="55">
        <f t="shared" si="68"/>
        <v>29.402529673728051</v>
      </c>
      <c r="AK300" s="55"/>
      <c r="AL300" s="55"/>
      <c r="AM300" s="39"/>
      <c r="AN300" s="55"/>
    </row>
    <row r="301" spans="2:40" s="29" customFormat="1" hidden="1" x14ac:dyDescent="0.3">
      <c r="B301" s="38">
        <v>188</v>
      </c>
      <c r="C301" s="55">
        <f t="shared" si="46"/>
        <v>575439.93733715767</v>
      </c>
      <c r="D301" s="55" t="str">
        <f t="shared" si="58"/>
        <v>3615595.75944117j</v>
      </c>
      <c r="E301" s="55">
        <f t="shared" si="47"/>
        <v>-0.11211562674722675</v>
      </c>
      <c r="F301" s="55" t="str">
        <f t="shared" si="48"/>
        <v>1.65651300057264j</v>
      </c>
      <c r="G301" s="55" t="str">
        <f t="shared" si="49"/>
        <v>-0.0677860491416231-1.0015416665664j</v>
      </c>
      <c r="H301" s="55">
        <f t="shared" si="59"/>
        <v>3.3229226850318261E-2</v>
      </c>
      <c r="I301" s="55">
        <f t="shared" si="60"/>
        <v>-93.871971079542689</v>
      </c>
      <c r="J301" s="55"/>
      <c r="K301" s="55"/>
      <c r="L301" s="55" t="str">
        <f t="shared" si="50"/>
        <v>0.84+0.242968035034447j</v>
      </c>
      <c r="M301" s="55" t="str">
        <f t="shared" si="51"/>
        <v>1+243.257282695202j</v>
      </c>
      <c r="N301" s="55" t="str">
        <f t="shared" si="61"/>
        <v>0.00101298921890261-0.00344896975533652j</v>
      </c>
      <c r="O301" s="55">
        <f t="shared" si="62"/>
        <v>-73.632076475885796</v>
      </c>
      <c r="P301" s="55"/>
      <c r="Q301" s="55"/>
      <c r="R301" s="55"/>
      <c r="S301" s="55"/>
      <c r="T301" s="55"/>
      <c r="U301" s="55" t="str">
        <f t="shared" si="52"/>
        <v>44.9999999590906-0.251439653407916j</v>
      </c>
      <c r="V301" s="55">
        <f t="shared" si="53"/>
        <v>33.064385855232523</v>
      </c>
      <c r="W301" s="55">
        <f t="shared" si="54"/>
        <v>-0.32013957849261399</v>
      </c>
      <c r="X301" s="55"/>
      <c r="Y301" s="55" t="str">
        <f t="shared" si="55"/>
        <v>84999.999999992-0.0261226793619599j</v>
      </c>
      <c r="Z301" s="55" t="str">
        <f t="shared" si="56"/>
        <v>0.190476190476193+4.7388080475215E-08j</v>
      </c>
      <c r="AA301" s="55">
        <f t="shared" si="63"/>
        <v>-14.403186068118751</v>
      </c>
      <c r="AB301" s="55">
        <f t="shared" si="64"/>
        <v>1.4254469304894148E-5</v>
      </c>
      <c r="AC301" s="55"/>
      <c r="AD301" s="55"/>
      <c r="AE301" s="55"/>
      <c r="AF301" s="55" t="str">
        <f t="shared" si="65"/>
        <v>-0.0302341353317941-0.00652350071163698j</v>
      </c>
      <c r="AG301" s="55">
        <f t="shared" si="66"/>
        <v>-30.192428380470098</v>
      </c>
      <c r="AH301" s="55">
        <f t="shared" si="67"/>
        <v>-167.82417287945179</v>
      </c>
      <c r="AI301" s="55">
        <f t="shared" si="57"/>
        <v>12.17582712054821</v>
      </c>
      <c r="AJ301" s="55">
        <f t="shared" si="68"/>
        <v>30.192428380470098</v>
      </c>
      <c r="AK301" s="55"/>
      <c r="AL301" s="55"/>
      <c r="AM301" s="39"/>
      <c r="AN301" s="55"/>
    </row>
    <row r="302" spans="2:40" s="29" customFormat="1" hidden="1" x14ac:dyDescent="0.3">
      <c r="B302" s="38">
        <v>189</v>
      </c>
      <c r="C302" s="55">
        <f t="shared" si="46"/>
        <v>602559.58607435855</v>
      </c>
      <c r="D302" s="55" t="str">
        <f t="shared" si="58"/>
        <v>3785993.53792262j</v>
      </c>
      <c r="E302" s="55">
        <f t="shared" si="47"/>
        <v>-0.21941053631843999</v>
      </c>
      <c r="F302" s="55" t="str">
        <f t="shared" si="48"/>
        <v>1.73458205311706j</v>
      </c>
      <c r="G302" s="55" t="str">
        <f t="shared" si="49"/>
        <v>-0.119625217461043-0.945714635175938j</v>
      </c>
      <c r="H302" s="55">
        <f t="shared" si="59"/>
        <v>-0.4158598911937878</v>
      </c>
      <c r="I302" s="55">
        <f t="shared" si="60"/>
        <v>-97.209163932882831</v>
      </c>
      <c r="J302" s="55"/>
      <c r="K302" s="55"/>
      <c r="L302" s="55" t="str">
        <f t="shared" si="50"/>
        <v>0.84+0.2544187657484j</v>
      </c>
      <c r="M302" s="55" t="str">
        <f t="shared" si="51"/>
        <v>1+254.721645231434j</v>
      </c>
      <c r="N302" s="55" t="str">
        <f t="shared" si="61"/>
        <v>0.00101174170321321-0.00329374544332305j</v>
      </c>
      <c r="O302" s="55">
        <f t="shared" si="62"/>
        <v>-72.924582426354377</v>
      </c>
      <c r="P302" s="55"/>
      <c r="Q302" s="55"/>
      <c r="R302" s="55"/>
      <c r="S302" s="55"/>
      <c r="T302" s="55"/>
      <c r="U302" s="55" t="str">
        <f t="shared" si="52"/>
        <v>44.9999999590906-0.240123342126833j</v>
      </c>
      <c r="V302" s="55">
        <f t="shared" si="53"/>
        <v>33.064373925508704</v>
      </c>
      <c r="W302" s="55">
        <f t="shared" si="54"/>
        <v>-0.30573163334071601</v>
      </c>
      <c r="X302" s="55"/>
      <c r="Y302" s="55" t="str">
        <f t="shared" si="55"/>
        <v>84999.9999999912-0.0273538033114881j</v>
      </c>
      <c r="Z302" s="55" t="str">
        <f t="shared" si="56"/>
        <v>0.190476190476194+4.96214119029314E-08j</v>
      </c>
      <c r="AA302" s="55">
        <f t="shared" si="63"/>
        <v>-14.40318606811868</v>
      </c>
      <c r="AB302" s="55">
        <f t="shared" si="64"/>
        <v>1.4926261746469917E-5</v>
      </c>
      <c r="AC302" s="55"/>
      <c r="AD302" s="55"/>
      <c r="AE302" s="55"/>
      <c r="AF302" s="55" t="str">
        <f t="shared" si="65"/>
        <v>-0.0277626523715645-0.00467603461164865j</v>
      </c>
      <c r="AG302" s="55">
        <f t="shared" si="66"/>
        <v>-31.009294030477502</v>
      </c>
      <c r="AH302" s="55">
        <f t="shared" si="67"/>
        <v>-170.43946306631619</v>
      </c>
      <c r="AI302" s="55">
        <f t="shared" si="57"/>
        <v>9.560536933683812</v>
      </c>
      <c r="AJ302" s="55">
        <f t="shared" si="68"/>
        <v>31.009294030477502</v>
      </c>
      <c r="AK302" s="55"/>
      <c r="AL302" s="55"/>
      <c r="AM302" s="39"/>
      <c r="AN302" s="55"/>
    </row>
    <row r="303" spans="2:40" s="29" customFormat="1" hidden="1" x14ac:dyDescent="0.3">
      <c r="B303" s="38">
        <v>190</v>
      </c>
      <c r="C303" s="55">
        <f t="shared" si="46"/>
        <v>630957.3444801938</v>
      </c>
      <c r="D303" s="55" t="str">
        <f t="shared" si="58"/>
        <v>3964421.916295j</v>
      </c>
      <c r="E303" s="55">
        <f t="shared" si="47"/>
        <v>-0.33705706522043766</v>
      </c>
      <c r="F303" s="55" t="str">
        <f t="shared" si="48"/>
        <v>1.81633038675562j</v>
      </c>
      <c r="G303" s="55" t="str">
        <f t="shared" si="49"/>
        <v>-0.164610946533864-0.887054137217153j</v>
      </c>
      <c r="H303" s="55">
        <f t="shared" si="59"/>
        <v>-0.89395973244668836</v>
      </c>
      <c r="I303" s="55">
        <f t="shared" si="60"/>
        <v>-100.51281213902972</v>
      </c>
      <c r="J303" s="55"/>
      <c r="K303" s="55"/>
      <c r="L303" s="55" t="str">
        <f t="shared" si="50"/>
        <v>0.84+0.266409152775024j</v>
      </c>
      <c r="M303" s="55" t="str">
        <f t="shared" si="51"/>
        <v>1+266.726306528328j</v>
      </c>
      <c r="N303" s="55" t="str">
        <f t="shared" si="61"/>
        <v>0.00101060395214757-0.00314550674422789j</v>
      </c>
      <c r="O303" s="55">
        <f t="shared" si="62"/>
        <v>-72.188570142602998</v>
      </c>
      <c r="P303" s="55"/>
      <c r="Q303" s="55"/>
      <c r="R303" s="55"/>
      <c r="S303" s="55"/>
      <c r="T303" s="55"/>
      <c r="U303" s="55" t="str">
        <f t="shared" si="52"/>
        <v>44.9999999590905-0.229316364648297j</v>
      </c>
      <c r="V303" s="55">
        <f t="shared" si="53"/>
        <v>33.064363045442683</v>
      </c>
      <c r="W303" s="55">
        <f t="shared" si="54"/>
        <v>-0.291972136659023</v>
      </c>
      <c r="X303" s="55"/>
      <c r="Y303" s="55" t="str">
        <f t="shared" si="55"/>
        <v>84999.9999999904-0.0286429483452281j</v>
      </c>
      <c r="Z303" s="55" t="str">
        <f t="shared" si="56"/>
        <v>0.190476190476194+5.19599969981522E-08j</v>
      </c>
      <c r="AA303" s="55">
        <f t="shared" si="63"/>
        <v>-14.403186068118652</v>
      </c>
      <c r="AB303" s="55">
        <f t="shared" si="64"/>
        <v>1.5629714790408699E-5</v>
      </c>
      <c r="AC303" s="55"/>
      <c r="AD303" s="55"/>
      <c r="AE303" s="55"/>
      <c r="AF303" s="55" t="str">
        <f t="shared" si="65"/>
        <v>-0.0253587500786085-0.00311665569363804j</v>
      </c>
      <c r="AG303" s="55">
        <f t="shared" si="66"/>
        <v>-31.852333275300619</v>
      </c>
      <c r="AH303" s="55">
        <f t="shared" si="67"/>
        <v>-172.99333878857695</v>
      </c>
      <c r="AI303" s="55">
        <f t="shared" si="57"/>
        <v>7.0066612114230509</v>
      </c>
      <c r="AJ303" s="55">
        <f t="shared" si="68"/>
        <v>31.852333275300619</v>
      </c>
      <c r="AK303" s="55"/>
      <c r="AL303" s="55"/>
      <c r="AM303" s="39"/>
      <c r="AN303" s="55"/>
    </row>
    <row r="304" spans="2:40" s="29" customFormat="1" hidden="1" x14ac:dyDescent="0.3">
      <c r="B304" s="38">
        <v>191</v>
      </c>
      <c r="C304" s="55">
        <f t="shared" si="46"/>
        <v>660693.44800759654</v>
      </c>
      <c r="D304" s="55" t="str">
        <f t="shared" si="58"/>
        <v>4151259.36507115j</v>
      </c>
      <c r="E304" s="55">
        <f t="shared" si="47"/>
        <v>-0.4660539190134072</v>
      </c>
      <c r="F304" s="55" t="str">
        <f t="shared" si="48"/>
        <v>1.90193140066414j</v>
      </c>
      <c r="G304" s="55" t="str">
        <f t="shared" si="49"/>
        <v>-0.20256788197137-0.826664469001691j</v>
      </c>
      <c r="H304" s="55">
        <f t="shared" si="59"/>
        <v>-1.400168274778548</v>
      </c>
      <c r="I304" s="55">
        <f t="shared" si="60"/>
        <v>-103.76859482614408</v>
      </c>
      <c r="J304" s="55"/>
      <c r="K304" s="55"/>
      <c r="L304" s="55" t="str">
        <f t="shared" si="50"/>
        <v>0.84+0.278964629332781j</v>
      </c>
      <c r="M304" s="55" t="str">
        <f t="shared" si="51"/>
        <v>1+279.296730081987j</v>
      </c>
      <c r="N304" s="55" t="str">
        <f t="shared" si="61"/>
        <v>0.00100956630815273-0.00300393933522087j</v>
      </c>
      <c r="O304" s="55">
        <f t="shared" si="62"/>
        <v>-71.42349218334698</v>
      </c>
      <c r="P304" s="55"/>
      <c r="Q304" s="55"/>
      <c r="R304" s="55"/>
      <c r="S304" s="55"/>
      <c r="T304" s="55"/>
      <c r="U304" s="55" t="str">
        <f t="shared" si="52"/>
        <v>44.9999999590905-0.218995797924162j</v>
      </c>
      <c r="V304" s="55">
        <f t="shared" si="53"/>
        <v>33.064353122680792</v>
      </c>
      <c r="W304" s="55">
        <f t="shared" si="54"/>
        <v>-0.27883190907344857</v>
      </c>
      <c r="X304" s="55"/>
      <c r="Y304" s="55" t="str">
        <f t="shared" si="55"/>
        <v>84999.9999999894-0.0299928489126353j</v>
      </c>
      <c r="Z304" s="55" t="str">
        <f t="shared" si="56"/>
        <v>0.190476190476195+5.44087962134043E-08j</v>
      </c>
      <c r="AA304" s="55">
        <f t="shared" si="63"/>
        <v>-14.403186068118575</v>
      </c>
      <c r="AB304" s="55">
        <f t="shared" si="64"/>
        <v>1.6366320554930231E-5</v>
      </c>
      <c r="AC304" s="55"/>
      <c r="AD304" s="55"/>
      <c r="AE304" s="55"/>
      <c r="AF304" s="55" t="str">
        <f t="shared" si="65"/>
        <v>-0.0230473350159696-0.00182564207552086j</v>
      </c>
      <c r="AG304" s="55">
        <f t="shared" si="66"/>
        <v>-32.720420362487573</v>
      </c>
      <c r="AH304" s="55">
        <f t="shared" si="67"/>
        <v>-175.47090255224396</v>
      </c>
      <c r="AI304" s="55">
        <f t="shared" si="57"/>
        <v>4.5290974477560288</v>
      </c>
      <c r="AJ304" s="55">
        <f t="shared" si="68"/>
        <v>32.720420362487573</v>
      </c>
      <c r="AK304" s="55"/>
      <c r="AL304" s="55"/>
      <c r="AM304" s="39"/>
      <c r="AN304" s="55"/>
    </row>
    <row r="305" spans="2:58" s="29" customFormat="1" hidden="1" x14ac:dyDescent="0.3">
      <c r="B305" s="38">
        <v>192</v>
      </c>
      <c r="C305" s="55">
        <f t="shared" ref="C305:C313" si="69">Fstart*10^(Step*B305)</f>
        <v>691830.97091893689</v>
      </c>
      <c r="D305" s="55" t="str">
        <f t="shared" si="58"/>
        <v>4346902.19152965j</v>
      </c>
      <c r="E305" s="55">
        <f t="shared" ref="E305:E313" si="70">(IMPRODUCT(D305,D305))/wn^2 + 1</f>
        <v>-0.60749615656847089</v>
      </c>
      <c r="F305" s="55" t="str">
        <f t="shared" ref="F305:F313" si="71">IMDIV(D305,wn*Qn)</f>
        <v>1.99156666606985j</v>
      </c>
      <c r="G305" s="55" t="str">
        <f t="shared" ref="G305:G313" si="72">IMDIV(1/Rcsa, IMSUM(E305,F305))</f>
        <v>-0.233541559681781-0.765623914448214j</v>
      </c>
      <c r="H305" s="55">
        <f t="shared" si="59"/>
        <v>-1.9333060875201995</v>
      </c>
      <c r="I305" s="55">
        <f t="shared" si="60"/>
        <v>-106.96350419053201</v>
      </c>
      <c r="J305" s="55"/>
      <c r="K305" s="55"/>
      <c r="L305" s="55" t="str">
        <f t="shared" ref="L305:L313" si="73">IMPRODUCT(Ro, IMSUM(1, IMDIV(D305,wesr)))</f>
        <v>0.84+0.292111827270793j</v>
      </c>
      <c r="M305" s="55" t="str">
        <f t="shared" ref="M305:M313" si="74">IMSUM(1, IMDIV(D305,wz))</f>
        <v>1+292.459579446115j</v>
      </c>
      <c r="N305" s="55" t="str">
        <f t="shared" si="61"/>
        <v>0.0010086199633442-0.00286874302980812j</v>
      </c>
      <c r="O305" s="55">
        <f t="shared" si="62"/>
        <v>-70.62886052247444</v>
      </c>
      <c r="P305" s="55"/>
      <c r="Q305" s="55"/>
      <c r="R305" s="55"/>
      <c r="S305" s="55"/>
      <c r="T305" s="55"/>
      <c r="U305" s="55" t="str">
        <f t="shared" ref="U305:U313" si="75">IMDIV(gm_EA*10^-6, IMSUM(IMPRODUCT(D305,CCOMP_P*0.000000000001),IMDIV(1,IMSUM(RCOMP*10^3,IMDIV(1,IMPRODUCT(D305,CCOMP*10^-9))))))</f>
        <v>44.9999999590905-0.209139750648702j</v>
      </c>
      <c r="V305" s="55">
        <f t="shared" ref="V305:V313" si="76">20*LOG(IMABS(U305),10)</f>
        <v>33.064344072994622</v>
      </c>
      <c r="W305" s="55">
        <f t="shared" ref="W305:W313" si="77">(IMARGUMENT(U305)*(180/PI()))</f>
        <v>-0.26628308394164568</v>
      </c>
      <c r="X305" s="55"/>
      <c r="Y305" s="55" t="str">
        <f t="shared" ref="Y305:Y313" si="78">IMDIV(Rfb_upper*1000,IMSUM(IMPRODUCT(D305,Rfb_upper*1000,Cff*0.000000000001),1))</f>
        <v>84999.9999999884-0.0314063683337974j</v>
      </c>
      <c r="Z305" s="55" t="str">
        <f t="shared" ref="Z305:Z313" si="79">IMDIV(Rfb_lower*1000,IMSUM(Y305,Rfb_lower*1000))</f>
        <v>0.190476190476195+5.69730037801393E-08j</v>
      </c>
      <c r="AA305" s="55">
        <f t="shared" si="63"/>
        <v>-14.40318606811854</v>
      </c>
      <c r="AB305" s="55">
        <f t="shared" si="64"/>
        <v>1.7137641479619635E-5</v>
      </c>
      <c r="AC305" s="55"/>
      <c r="AD305" s="55"/>
      <c r="AE305" s="55"/>
      <c r="AF305" s="55" t="str">
        <f t="shared" si="65"/>
        <v>-0.0208492126558333-0.000779580346922591j</v>
      </c>
      <c r="AG305" s="55">
        <f t="shared" si="66"/>
        <v>-33.612139129910219</v>
      </c>
      <c r="AH305" s="55">
        <f t="shared" si="67"/>
        <v>-177.85863065930664</v>
      </c>
      <c r="AI305" s="55">
        <f t="shared" ref="AI305:AI313" si="80">(IMARGUMENT(IMPRODUCT(-1,AF305))*(180/PI()))</f>
        <v>2.1413693406933803</v>
      </c>
      <c r="AJ305" s="55">
        <f t="shared" si="68"/>
        <v>33.612139129910219</v>
      </c>
      <c r="AK305" s="55"/>
      <c r="AL305" s="55"/>
      <c r="AM305" s="39"/>
      <c r="AN305" s="55"/>
    </row>
    <row r="306" spans="2:58" s="29" customFormat="1" hidden="1" x14ac:dyDescent="0.3">
      <c r="B306" s="38">
        <v>193</v>
      </c>
      <c r="C306" s="55">
        <f t="shared" si="69"/>
        <v>724435.96007499041</v>
      </c>
      <c r="D306" s="55" t="str">
        <f t="shared" ref="D306:D313" si="81">COMPLEX(0,2*PI()*C306,"j")</f>
        <v>4551765.38033572j</v>
      </c>
      <c r="E306" s="55">
        <f t="shared" si="70"/>
        <v>-0.76258448606130225</v>
      </c>
      <c r="F306" s="55" t="str">
        <f t="shared" si="71"/>
        <v>2.0854263113883j</v>
      </c>
      <c r="G306" s="55" t="str">
        <f t="shared" si="72"/>
        <v>-0.257775955442043-0.704935347817816j</v>
      </c>
      <c r="H306" s="55">
        <f t="shared" ref="H306:H313" si="82">20*LOG(IMABS(G306),10)</f>
        <v>-2.4919681093307138</v>
      </c>
      <c r="I306" s="55">
        <f t="shared" ref="I306:I313" si="83">(IMARGUMENT(G306)*(180/PI()))</f>
        <v>-110.08611106566684</v>
      </c>
      <c r="J306" s="55"/>
      <c r="K306" s="55"/>
      <c r="L306" s="55" t="str">
        <f t="shared" si="73"/>
        <v>0.84+0.305878633558561j</v>
      </c>
      <c r="M306" s="55" t="str">
        <f t="shared" si="74"/>
        <v>1+306.242774788987j</v>
      </c>
      <c r="N306" s="55" t="str">
        <f t="shared" ref="N306:N313" si="84">IMDIV(L306,M306)</f>
        <v>0.00100775688475968-0.0027396311429497j</v>
      </c>
      <c r="O306" s="55">
        <f t="shared" ref="O306:O313" si="85">(IMARGUMENT(N306)*(180/PI()))</f>
        <v>-69.804257181726598</v>
      </c>
      <c r="P306" s="55"/>
      <c r="Q306" s="55"/>
      <c r="R306" s="55"/>
      <c r="S306" s="55"/>
      <c r="T306" s="55"/>
      <c r="U306" s="55" t="str">
        <f t="shared" si="75"/>
        <v>44.9999999590904-0.199727316824221j</v>
      </c>
      <c r="V306" s="55">
        <f t="shared" si="76"/>
        <v>33.064335819566281</v>
      </c>
      <c r="W306" s="55">
        <f t="shared" si="77"/>
        <v>-0.25429904835006112</v>
      </c>
      <c r="X306" s="55"/>
      <c r="Y306" s="55" t="str">
        <f t="shared" si="78"/>
        <v>84999.9999999873-0.0328865048729206j</v>
      </c>
      <c r="Z306" s="55" t="str">
        <f t="shared" si="79"/>
        <v>0.190476190476195+5.96580587263955E-08j</v>
      </c>
      <c r="AA306" s="55">
        <f t="shared" ref="AA306:AA313" si="86">20*LOG(IMABS(Z306),10)</f>
        <v>-14.403186068118503</v>
      </c>
      <c r="AB306" s="55">
        <f t="shared" ref="AB306:AB313" si="87">(IMARGUMENT(Z306)*(180/PI()))</f>
        <v>1.7945313639570873E-5</v>
      </c>
      <c r="AC306" s="55"/>
      <c r="AD306" s="55"/>
      <c r="AE306" s="55"/>
      <c r="AF306" s="55" t="str">
        <f t="shared" ref="AF306:AF313" si="88">IMPRODUCT(G306,N306,U306,Z306)</f>
        <v>-0.0187804880036605+0.0000474134602077383j</v>
      </c>
      <c r="AG306" s="55">
        <f t="shared" ref="AG306:AG313" si="89">20*LOG(IMABS(AF306),10)</f>
        <v>-34.525834858601343</v>
      </c>
      <c r="AH306" s="55">
        <f t="shared" ref="AH306:AH313" si="90">(IMARGUMENT(AF306)*(180/PI()))</f>
        <v>179.85535064957014</v>
      </c>
      <c r="AI306" s="55">
        <f t="shared" si="80"/>
        <v>-0.14464935042986279</v>
      </c>
      <c r="AJ306" s="55">
        <f t="shared" ref="AJ306:AJ313" si="91">0-AG306</f>
        <v>34.525834858601343</v>
      </c>
      <c r="AK306" s="55"/>
      <c r="AL306" s="55"/>
      <c r="AM306" s="39"/>
      <c r="AN306" s="55"/>
    </row>
    <row r="307" spans="2:58" s="29" customFormat="1" hidden="1" x14ac:dyDescent="0.3">
      <c r="B307" s="38">
        <v>194</v>
      </c>
      <c r="C307" s="55">
        <f t="shared" si="69"/>
        <v>758577.57502918388</v>
      </c>
      <c r="D307" s="55" t="str">
        <f t="shared" si="81"/>
        <v>4766283.47377929j</v>
      </c>
      <c r="E307" s="55">
        <f t="shared" si="70"/>
        <v>-0.93263545782645751</v>
      </c>
      <c r="F307" s="55" t="str">
        <f t="shared" si="71"/>
        <v>2.18370942551117j</v>
      </c>
      <c r="G307" s="55" t="str">
        <f t="shared" si="72"/>
        <v>-0.275679909323022-0.645487807010623j</v>
      </c>
      <c r="H307" s="55">
        <f t="shared" si="82"/>
        <v>-3.0745805598351046</v>
      </c>
      <c r="I307" s="55">
        <f t="shared" si="83"/>
        <v>-113.12673246888798</v>
      </c>
      <c r="J307" s="55"/>
      <c r="K307" s="55"/>
      <c r="L307" s="55" t="str">
        <f t="shared" si="73"/>
        <v>0.84+0.320294249437968j</v>
      </c>
      <c r="M307" s="55" t="str">
        <f t="shared" si="74"/>
        <v>1+320.675552115871j</v>
      </c>
      <c r="N307" s="55" t="str">
        <f t="shared" si="84"/>
        <v>0.00100696974618716-0.00261632988457647j</v>
      </c>
      <c r="O307" s="55">
        <f t="shared" si="85"/>
        <v>-68.949345522151617</v>
      </c>
      <c r="P307" s="55"/>
      <c r="Q307" s="55"/>
      <c r="R307" s="55"/>
      <c r="S307" s="55"/>
      <c r="T307" s="55"/>
      <c r="U307" s="55" t="str">
        <f t="shared" si="75"/>
        <v>44.9999999590904-0.190738531416635j</v>
      </c>
      <c r="V307" s="55">
        <f t="shared" si="76"/>
        <v>33.064328292336512</v>
      </c>
      <c r="W307" s="55">
        <f t="shared" si="77"/>
        <v>-0.24285438675665111</v>
      </c>
      <c r="X307" s="55"/>
      <c r="Y307" s="55" t="str">
        <f t="shared" si="78"/>
        <v>84999.9999999861-0.0344363980980498j</v>
      </c>
      <c r="Z307" s="55" t="str">
        <f t="shared" si="79"/>
        <v>0.190476190476195+6.24696564137057E-08j</v>
      </c>
      <c r="AA307" s="55">
        <f t="shared" si="86"/>
        <v>-14.403186068118464</v>
      </c>
      <c r="AB307" s="55">
        <f t="shared" si="87"/>
        <v>1.8791050215721758E-5</v>
      </c>
      <c r="AC307" s="55"/>
      <c r="AD307" s="55"/>
      <c r="AE307" s="55"/>
      <c r="AF307" s="55" t="str">
        <f t="shared" si="88"/>
        <v>-0.0168523564299711+0.00068243263861095j</v>
      </c>
      <c r="AG307" s="55">
        <f t="shared" si="89"/>
        <v>-35.459671431156025</v>
      </c>
      <c r="AH307" s="55">
        <f t="shared" si="90"/>
        <v>177.68108641325395</v>
      </c>
      <c r="AI307" s="55">
        <f t="shared" si="80"/>
        <v>-2.3189135867460311</v>
      </c>
      <c r="AJ307" s="55">
        <f t="shared" si="91"/>
        <v>35.459671431156025</v>
      </c>
      <c r="AK307" s="55"/>
      <c r="AL307" s="55"/>
      <c r="AM307" s="39"/>
      <c r="AN307" s="55"/>
    </row>
    <row r="308" spans="2:58" s="29" customFormat="1" hidden="1" x14ac:dyDescent="0.3">
      <c r="B308" s="38">
        <v>195</v>
      </c>
      <c r="C308" s="55">
        <f t="shared" si="69"/>
        <v>794328.23472428159</v>
      </c>
      <c r="D308" s="55" t="str">
        <f t="shared" si="81"/>
        <v>4990911.4934975j</v>
      </c>
      <c r="E308" s="55">
        <f t="shared" si="70"/>
        <v>-1.1190926405999013</v>
      </c>
      <c r="F308" s="55" t="str">
        <f t="shared" si="71"/>
        <v>2.28662448010058j</v>
      </c>
      <c r="G308" s="55" t="str">
        <f t="shared" si="72"/>
        <v>-0.287787176063494-0.588031033331647j</v>
      </c>
      <c r="H308" s="55">
        <f t="shared" si="82"/>
        <v>-3.6794585245818374</v>
      </c>
      <c r="I308" s="55">
        <f t="shared" si="83"/>
        <v>-116.0775023145017</v>
      </c>
      <c r="J308" s="55"/>
      <c r="K308" s="55"/>
      <c r="L308" s="55" t="str">
        <f t="shared" si="73"/>
        <v>0.84+0.335389252363032j</v>
      </c>
      <c r="M308" s="55" t="str">
        <f t="shared" si="74"/>
        <v>1+335.788525282512j</v>
      </c>
      <c r="N308" s="55" t="str">
        <f t="shared" si="84"/>
        <v>0.00100625186598918-0.00249857778025063j</v>
      </c>
      <c r="O308" s="55">
        <f t="shared" si="85"/>
        <v>-68.063882098392298</v>
      </c>
      <c r="P308" s="55"/>
      <c r="Q308" s="55"/>
      <c r="R308" s="55"/>
      <c r="S308" s="55"/>
      <c r="T308" s="55"/>
      <c r="U308" s="55" t="str">
        <f t="shared" si="75"/>
        <v>44.9999999590904-0.182154328006943j</v>
      </c>
      <c r="V308" s="55">
        <f t="shared" si="76"/>
        <v>33.064321427410007</v>
      </c>
      <c r="W308" s="55">
        <f t="shared" si="77"/>
        <v>-0.23192482716145729</v>
      </c>
      <c r="X308" s="55"/>
      <c r="Y308" s="55" t="str">
        <f t="shared" si="78"/>
        <v>84999.9999999847-0.0360593355405129j</v>
      </c>
      <c r="Z308" s="55" t="str">
        <f t="shared" si="79"/>
        <v>0.190476190476195+6.54137606177215E-08j</v>
      </c>
      <c r="AA308" s="55">
        <f t="shared" si="86"/>
        <v>-14.403186068118416</v>
      </c>
      <c r="AB308" s="55">
        <f t="shared" si="87"/>
        <v>1.9676645128739982E-5</v>
      </c>
      <c r="AC308" s="55"/>
      <c r="AD308" s="55"/>
      <c r="AE308" s="55"/>
      <c r="AF308" s="55" t="str">
        <f t="shared" si="88"/>
        <v>-0.0150712474233931+0.00115260195179559j</v>
      </c>
      <c r="AG308" s="55">
        <f t="shared" si="89"/>
        <v>-36.411689361403695</v>
      </c>
      <c r="AH308" s="55">
        <f t="shared" si="90"/>
        <v>175.62671043658966</v>
      </c>
      <c r="AI308" s="55">
        <f t="shared" si="80"/>
        <v>-4.373289563410327</v>
      </c>
      <c r="AJ308" s="55">
        <f t="shared" si="91"/>
        <v>36.411689361403695</v>
      </c>
      <c r="AK308" s="55"/>
      <c r="AL308" s="55"/>
      <c r="AM308" s="39"/>
      <c r="AN308" s="55"/>
    </row>
    <row r="309" spans="2:58" s="29" customFormat="1" hidden="1" x14ac:dyDescent="0.3">
      <c r="B309" s="38">
        <v>196</v>
      </c>
      <c r="C309" s="55">
        <f t="shared" si="69"/>
        <v>831763.77110267093</v>
      </c>
      <c r="D309" s="55" t="str">
        <f t="shared" si="81"/>
        <v>5226125.90563659j</v>
      </c>
      <c r="E309" s="55">
        <f t="shared" si="70"/>
        <v>-1.3235388760252915</v>
      </c>
      <c r="F309" s="55" t="str">
        <f t="shared" si="71"/>
        <v>2.39438977178536j</v>
      </c>
      <c r="G309" s="55" t="str">
        <f t="shared" si="72"/>
        <v>-0.294714777966404-0.533163069660576j</v>
      </c>
      <c r="H309" s="55">
        <f t="shared" si="82"/>
        <v>-4.3048603930073206</v>
      </c>
      <c r="I309" s="55">
        <f t="shared" si="83"/>
        <v>-118.93235509691787</v>
      </c>
      <c r="J309" s="55"/>
      <c r="K309" s="55"/>
      <c r="L309" s="55" t="str">
        <f t="shared" si="73"/>
        <v>0.84+0.351195660858779j</v>
      </c>
      <c r="M309" s="55" t="str">
        <f t="shared" si="74"/>
        <v>1+351.61375093123j</v>
      </c>
      <c r="N309" s="55" t="str">
        <f t="shared" si="84"/>
        <v>0.00100559715039615-0.00238612511776793j</v>
      </c>
      <c r="O309" s="55">
        <f t="shared" si="85"/>
        <v>-67.147728944592288</v>
      </c>
      <c r="P309" s="55"/>
      <c r="Q309" s="55"/>
      <c r="R309" s="55"/>
      <c r="S309" s="55"/>
      <c r="T309" s="55"/>
      <c r="U309" s="55" t="str">
        <f t="shared" si="75"/>
        <v>44.9999999590902-0.173956498348807j</v>
      </c>
      <c r="V309" s="55">
        <f t="shared" si="76"/>
        <v>33.064315166513119</v>
      </c>
      <c r="W309" s="55">
        <f t="shared" si="77"/>
        <v>-0.22148718969244668</v>
      </c>
      <c r="X309" s="55"/>
      <c r="Y309" s="55" t="str">
        <f t="shared" si="78"/>
        <v>84999.9999999832-0.0377587596682169j</v>
      </c>
      <c r="Z309" s="55" t="str">
        <f t="shared" si="79"/>
        <v>0.190476190476197+6.84966161781846E-08j</v>
      </c>
      <c r="AA309" s="55">
        <f t="shared" si="86"/>
        <v>-14.403186068118279</v>
      </c>
      <c r="AB309" s="55">
        <f t="shared" si="87"/>
        <v>2.0603976844170239E-5</v>
      </c>
      <c r="AC309" s="55"/>
      <c r="AD309" s="55"/>
      <c r="AE309" s="55"/>
      <c r="AF309" s="55" t="str">
        <f t="shared" si="88"/>
        <v>-0.0134392484277069+0.00148407498745463j</v>
      </c>
      <c r="AG309" s="55">
        <f t="shared" si="89"/>
        <v>-37.379860901250851</v>
      </c>
      <c r="AH309" s="55">
        <f t="shared" si="90"/>
        <v>173.69844937277423</v>
      </c>
      <c r="AI309" s="55">
        <f t="shared" si="80"/>
        <v>-6.3015506272257724</v>
      </c>
      <c r="AJ309" s="55">
        <f t="shared" si="91"/>
        <v>37.379860901250851</v>
      </c>
      <c r="AK309" s="55"/>
      <c r="AL309" s="55"/>
      <c r="AM309" s="39"/>
      <c r="AN309" s="55"/>
    </row>
    <row r="310" spans="2:58" s="29" customFormat="1" hidden="1" x14ac:dyDescent="0.3">
      <c r="B310" s="38">
        <v>197</v>
      </c>
      <c r="C310" s="55">
        <f t="shared" si="69"/>
        <v>870963.58995608194</v>
      </c>
      <c r="D310" s="55" t="str">
        <f t="shared" si="81"/>
        <v>5472425.63150044j</v>
      </c>
      <c r="E310" s="55">
        <f t="shared" si="70"/>
        <v>-1.5477097154527777</v>
      </c>
      <c r="F310" s="55" t="str">
        <f t="shared" si="71"/>
        <v>2.50723388519753j</v>
      </c>
      <c r="G310" s="55" t="str">
        <f t="shared" si="72"/>
        <v>-0.297123587231397-0.481329488701998j</v>
      </c>
      <c r="H310" s="55">
        <f t="shared" si="82"/>
        <v>-4.9490362943612158</v>
      </c>
      <c r="I310" s="55">
        <f t="shared" si="83"/>
        <v>-121.6869381896481</v>
      </c>
      <c r="J310" s="55"/>
      <c r="K310" s="55"/>
      <c r="L310" s="55" t="str">
        <f t="shared" si="73"/>
        <v>0.84+0.367747002436829j</v>
      </c>
      <c r="M310" s="55" t="str">
        <f t="shared" si="74"/>
        <v>1+368.18479648735j</v>
      </c>
      <c r="N310" s="55" t="str">
        <f t="shared" si="84"/>
        <v>0.00100500004178769-0.00227873341855124j</v>
      </c>
      <c r="O310" s="55">
        <f t="shared" si="85"/>
        <v>-66.200866121920328</v>
      </c>
      <c r="P310" s="55"/>
      <c r="Q310" s="55"/>
      <c r="R310" s="55"/>
      <c r="S310" s="55"/>
      <c r="T310" s="55"/>
      <c r="U310" s="55" t="str">
        <f t="shared" si="75"/>
        <v>44.9999999590902-0.166127653746425j</v>
      </c>
      <c r="V310" s="55">
        <f t="shared" si="76"/>
        <v>33.064309456499458</v>
      </c>
      <c r="W310" s="55">
        <f t="shared" si="77"/>
        <v>-0.21151933749886223</v>
      </c>
      <c r="X310" s="55"/>
      <c r="Y310" s="55" t="str">
        <f t="shared" si="78"/>
        <v>84999.9999999816-0.0395382751875821j</v>
      </c>
      <c r="Z310" s="55" t="str">
        <f t="shared" si="79"/>
        <v>0.190476190476196+7.17247622450613E-08j</v>
      </c>
      <c r="AA310" s="55">
        <f t="shared" si="86"/>
        <v>-14.403186068118268</v>
      </c>
      <c r="AB310" s="55">
        <f t="shared" si="87"/>
        <v>2.1575012356910094E-5</v>
      </c>
      <c r="AC310" s="55"/>
      <c r="AD310" s="55"/>
      <c r="AE310" s="55"/>
      <c r="AF310" s="55" t="str">
        <f t="shared" si="88"/>
        <v>-0.0119547185450715+0.00170125983201877j</v>
      </c>
      <c r="AG310" s="55">
        <f t="shared" si="89"/>
        <v>-38.36213939495228</v>
      </c>
      <c r="AH310" s="55">
        <f t="shared" si="90"/>
        <v>171.90069792594505</v>
      </c>
      <c r="AI310" s="55">
        <f t="shared" si="80"/>
        <v>-8.0993020740549255</v>
      </c>
      <c r="AJ310" s="55">
        <f t="shared" si="91"/>
        <v>38.36213939495228</v>
      </c>
      <c r="AK310" s="55"/>
      <c r="AL310" s="55"/>
      <c r="AM310" s="39"/>
      <c r="AN310" s="55"/>
    </row>
    <row r="311" spans="2:58" s="29" customFormat="1" hidden="1" x14ac:dyDescent="0.3">
      <c r="B311" s="38">
        <v>198</v>
      </c>
      <c r="C311" s="55">
        <f t="shared" si="69"/>
        <v>912010.8393559109</v>
      </c>
      <c r="D311" s="55" t="str">
        <f t="shared" si="81"/>
        <v>5730333.10582958j</v>
      </c>
      <c r="E311" s="55">
        <f t="shared" si="70"/>
        <v>-1.793508153096127</v>
      </c>
      <c r="F311" s="55" t="str">
        <f t="shared" si="71"/>
        <v>2.62539617783091j</v>
      </c>
      <c r="G311" s="55" t="str">
        <f t="shared" si="72"/>
        <v>-0.295683935581296-0.432831862504239j</v>
      </c>
      <c r="H311" s="55">
        <f t="shared" si="82"/>
        <v>-5.6102687557702504</v>
      </c>
      <c r="I311" s="55">
        <f t="shared" si="83"/>
        <v>-124.33847124801875</v>
      </c>
      <c r="J311" s="55"/>
      <c r="K311" s="55"/>
      <c r="L311" s="55" t="str">
        <f t="shared" si="73"/>
        <v>0.84+0.385078384711747j</v>
      </c>
      <c r="M311" s="55" t="str">
        <f t="shared" si="74"/>
        <v>1+385.536811360214j</v>
      </c>
      <c r="N311" s="55" t="str">
        <f t="shared" si="84"/>
        <v>0.00100445547152348-0.00217617493273447j</v>
      </c>
      <c r="O311" s="55">
        <f t="shared" si="85"/>
        <v>-65.223404316347327</v>
      </c>
      <c r="P311" s="55"/>
      <c r="Q311" s="55"/>
      <c r="R311" s="55"/>
      <c r="S311" s="55"/>
      <c r="T311" s="55"/>
      <c r="U311" s="55" t="str">
        <f t="shared" si="75"/>
        <v>44.9999999590902-0.158651188170762j</v>
      </c>
      <c r="V311" s="55">
        <f t="shared" si="76"/>
        <v>33.064304248898566</v>
      </c>
      <c r="W311" s="55">
        <f t="shared" si="77"/>
        <v>-0.20200012984907975</v>
      </c>
      <c r="X311" s="55"/>
      <c r="Y311" s="55" t="str">
        <f t="shared" si="78"/>
        <v>84999.9999999798-0.0414016566896089j</v>
      </c>
      <c r="Z311" s="55" t="str">
        <f t="shared" si="79"/>
        <v>0.190476190476197+7.51050461489673E-08j</v>
      </c>
      <c r="AA311" s="55">
        <f t="shared" si="86"/>
        <v>-14.403186068118165</v>
      </c>
      <c r="AB311" s="55">
        <f t="shared" si="87"/>
        <v>2.2591811363471348E-5</v>
      </c>
      <c r="AC311" s="55"/>
      <c r="AD311" s="55"/>
      <c r="AE311" s="55"/>
      <c r="AF311" s="55" t="str">
        <f t="shared" si="88"/>
        <v>-0.0106130013550407+0.00182628907578994j</v>
      </c>
      <c r="AG311" s="55">
        <f t="shared" si="89"/>
        <v>-39.356501128202687</v>
      </c>
      <c r="AH311" s="55">
        <f t="shared" si="90"/>
        <v>170.2361468975962</v>
      </c>
      <c r="AI311" s="55">
        <f t="shared" si="80"/>
        <v>-9.763853102403818</v>
      </c>
      <c r="AJ311" s="55">
        <f t="shared" si="91"/>
        <v>39.356501128202687</v>
      </c>
      <c r="AK311" s="55"/>
      <c r="AL311" s="55"/>
      <c r="AM311" s="39"/>
      <c r="AN311" s="55"/>
    </row>
    <row r="312" spans="2:58" s="29" customFormat="1" hidden="1" x14ac:dyDescent="0.3">
      <c r="B312" s="38">
        <v>199</v>
      </c>
      <c r="C312" s="55">
        <f t="shared" si="69"/>
        <v>954992.58602143696</v>
      </c>
      <c r="D312" s="55" t="str">
        <f t="shared" si="81"/>
        <v>6000395.38495533j</v>
      </c>
      <c r="E312" s="55">
        <f t="shared" si="70"/>
        <v>-2.0630207806181184</v>
      </c>
      <c r="F312" s="55" t="str">
        <f t="shared" si="71"/>
        <v>2.74912728775046j</v>
      </c>
      <c r="G312" s="55" t="str">
        <f t="shared" si="72"/>
        <v>-0.291047833418214-0.387842695724533j</v>
      </c>
      <c r="H312" s="55">
        <f t="shared" si="82"/>
        <v>-6.2869048227469531</v>
      </c>
      <c r="I312" s="55">
        <f t="shared" si="83"/>
        <v>-126.88557139315927</v>
      </c>
      <c r="J312" s="55"/>
      <c r="K312" s="55"/>
      <c r="L312" s="55" t="str">
        <f t="shared" si="73"/>
        <v>0.84+0.403226569868998j</v>
      </c>
      <c r="M312" s="55" t="str">
        <f t="shared" si="74"/>
        <v>1+403.706601499795j</v>
      </c>
      <c r="N312" s="55" t="str">
        <f t="shared" si="84"/>
        <v>0.00100395881692335-0.00207823215688362j</v>
      </c>
      <c r="O312" s="55">
        <f t="shared" si="85"/>
        <v>-64.215597232794821</v>
      </c>
      <c r="P312" s="55"/>
      <c r="Q312" s="55"/>
      <c r="R312" s="55"/>
      <c r="S312" s="55"/>
      <c r="T312" s="55"/>
      <c r="U312" s="55" t="str">
        <f t="shared" si="75"/>
        <v>44.9999999590901-0.151511243035944j</v>
      </c>
      <c r="V312" s="55">
        <f t="shared" si="76"/>
        <v>33.064299499504635</v>
      </c>
      <c r="W312" s="55">
        <f t="shared" si="77"/>
        <v>-0.19290937733453514</v>
      </c>
      <c r="X312" s="55"/>
      <c r="Y312" s="55" t="str">
        <f t="shared" si="78"/>
        <v>84999.9999999779-0.043352856656291j</v>
      </c>
      <c r="Z312" s="55" t="str">
        <f t="shared" si="79"/>
        <v>0.190476190476198+7.8644637925264E-08j</v>
      </c>
      <c r="AA312" s="55">
        <f t="shared" si="86"/>
        <v>-14.403186068118053</v>
      </c>
      <c r="AB312" s="55">
        <f t="shared" si="87"/>
        <v>2.3656530630871347E-5</v>
      </c>
      <c r="AC312" s="55"/>
      <c r="AD312" s="55"/>
      <c r="AE312" s="55"/>
      <c r="AF312" s="55" t="str">
        <f t="shared" si="88"/>
        <v>-0.00940715797511722+0.00187872050234879j</v>
      </c>
      <c r="AG312" s="55">
        <f t="shared" si="89"/>
        <v>-40.360978932099968</v>
      </c>
      <c r="AH312" s="55">
        <f t="shared" si="90"/>
        <v>168.705945653242</v>
      </c>
      <c r="AI312" s="55">
        <f t="shared" si="80"/>
        <v>-11.29405434675799</v>
      </c>
      <c r="AJ312" s="55">
        <f t="shared" si="91"/>
        <v>40.360978932099968</v>
      </c>
      <c r="AK312" s="55"/>
      <c r="AL312" s="55"/>
      <c r="AM312" s="39"/>
      <c r="AN312" s="55"/>
    </row>
    <row r="313" spans="2:58" s="29" customFormat="1" hidden="1" x14ac:dyDescent="0.3">
      <c r="B313" s="38">
        <v>200</v>
      </c>
      <c r="C313" s="55">
        <f t="shared" si="69"/>
        <v>1000000</v>
      </c>
      <c r="D313" s="55" t="str">
        <f t="shared" si="81"/>
        <v>6283185.30717959j</v>
      </c>
      <c r="E313" s="55">
        <f t="shared" si="70"/>
        <v>-2.3585355002812451</v>
      </c>
      <c r="F313" s="55" t="str">
        <f t="shared" si="71"/>
        <v>2.87868966522924j</v>
      </c>
      <c r="G313" s="55" t="str">
        <f t="shared" si="72"/>
        <v>-0.283828300074852-0.346424123795308j</v>
      </c>
      <c r="H313" s="55">
        <f t="shared" si="82"/>
        <v>-6.9773797183996198</v>
      </c>
      <c r="I313" s="55">
        <f t="shared" si="83"/>
        <v>-129.32806107996046</v>
      </c>
      <c r="J313" s="55"/>
      <c r="K313" s="55"/>
      <c r="L313" s="55" t="str">
        <f t="shared" si="73"/>
        <v>0.84+0.422230052642468j</v>
      </c>
      <c r="M313" s="55" t="str">
        <f t="shared" si="74"/>
        <v>1+422.732707467043j</v>
      </c>
      <c r="N313" s="55" t="str">
        <f t="shared" si="84"/>
        <v>0.00100350586203195-0.00198469737334762j</v>
      </c>
      <c r="O313" s="55">
        <f t="shared" si="85"/>
        <v>-63.177853489960185</v>
      </c>
      <c r="P313" s="55"/>
      <c r="Q313" s="55"/>
      <c r="R313" s="55"/>
      <c r="S313" s="55"/>
      <c r="T313" s="55"/>
      <c r="U313" s="55" t="str">
        <f t="shared" si="75"/>
        <v>44.99999995909-0.144692673561071j</v>
      </c>
      <c r="V313" s="55">
        <f t="shared" si="76"/>
        <v>33.064295168001372</v>
      </c>
      <c r="W313" s="55">
        <f t="shared" si="77"/>
        <v>-0.184227799085561</v>
      </c>
      <c r="X313" s="55"/>
      <c r="Y313" s="55" t="str">
        <f t="shared" si="78"/>
        <v>84999.9999999757-0.0453960138443596j</v>
      </c>
      <c r="Z313" s="55" t="str">
        <f t="shared" si="79"/>
        <v>0.190476190476198+8.235104552267E-08j</v>
      </c>
      <c r="AA313" s="55">
        <f t="shared" si="86"/>
        <v>-14.403186068117982</v>
      </c>
      <c r="AB313" s="55">
        <f t="shared" si="87"/>
        <v>2.4771428571425683E-5</v>
      </c>
      <c r="AC313" s="55"/>
      <c r="AD313" s="55"/>
      <c r="AE313" s="55"/>
      <c r="AF313" s="55" t="str">
        <f t="shared" si="88"/>
        <v>-0.00832866022738469+0.00187543521545135j</v>
      </c>
      <c r="AG313" s="55">
        <f t="shared" si="89"/>
        <v>-41.37368763294657</v>
      </c>
      <c r="AH313" s="55">
        <f t="shared" si="90"/>
        <v>167.30988240242235</v>
      </c>
      <c r="AI313" s="55">
        <f t="shared" si="80"/>
        <v>-12.690117597577657</v>
      </c>
      <c r="AJ313" s="55">
        <f t="shared" si="91"/>
        <v>41.37368763294657</v>
      </c>
      <c r="AK313" s="55"/>
      <c r="AL313" s="55"/>
      <c r="AM313" s="39"/>
      <c r="AN313" s="55"/>
    </row>
    <row r="314" spans="2:58" s="29" customFormat="1" hidden="1" x14ac:dyDescent="0.3">
      <c r="B314" s="38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39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</row>
    <row r="315" spans="2:58" s="29" customFormat="1" hidden="1" x14ac:dyDescent="0.3">
      <c r="B315" s="38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39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</row>
    <row r="316" spans="2:58" s="29" customFormat="1" hidden="1" x14ac:dyDescent="0.3">
      <c r="B316" s="38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39"/>
      <c r="AN316" s="38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</row>
    <row r="317" spans="2:58" s="29" customFormat="1" hidden="1" x14ac:dyDescent="0.3">
      <c r="B317" s="49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1"/>
      <c r="AN317" s="38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</row>
    <row r="318" spans="2:58" s="29" customFormat="1" hidden="1" x14ac:dyDescent="0.3"/>
    <row r="319" spans="2:58" s="29" customFormat="1" hidden="1" x14ac:dyDescent="0.3"/>
  </sheetData>
  <sheetProtection algorithmName="SHA-512" hashValue="Jy0cpGHxO/agJuJG2/3MBGL/0rynIKE7y0EVo5zctMiOjj5fCwy+Z7Oh5Dn0TZ1gmlnQPlWDj26wkKb1Ujm+ug==" saltValue="GRIV+vMMWqA+WnJO+bzpeQ==" spinCount="100000" sheet="1" objects="1" scenarios="1"/>
  <protectedRanges>
    <protectedRange sqref="A5:XFD24" name="Range1"/>
  </protectedRanges>
  <mergeCells count="19">
    <mergeCell ref="A1:E2"/>
    <mergeCell ref="E108:F109"/>
    <mergeCell ref="V108:V109"/>
    <mergeCell ref="Z108:Z109"/>
    <mergeCell ref="AH108:AH109"/>
    <mergeCell ref="I4:J4"/>
    <mergeCell ref="F12:F13"/>
    <mergeCell ref="G12:G13"/>
    <mergeCell ref="F16:F17"/>
    <mergeCell ref="G16:G17"/>
    <mergeCell ref="E21:H22"/>
    <mergeCell ref="AI108:AJ109"/>
    <mergeCell ref="N108:N109"/>
    <mergeCell ref="B61:AM62"/>
    <mergeCell ref="M5:T5"/>
    <mergeCell ref="C5:D5"/>
    <mergeCell ref="F5:G5"/>
    <mergeCell ref="I5:J5"/>
    <mergeCell ref="K5:L24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105</vt:i4>
      </vt:variant>
    </vt:vector>
  </HeadingPairs>
  <TitlesOfParts>
    <vt:vector size="107" baseType="lpstr">
      <vt:lpstr>Internal Comp</vt:lpstr>
      <vt:lpstr>External Comp</vt:lpstr>
      <vt:lpstr>'External Comp'!C_ESR</vt:lpstr>
      <vt:lpstr>'Internal Comp'!C_ESR</vt:lpstr>
      <vt:lpstr>'External Comp'!C_min</vt:lpstr>
      <vt:lpstr>'Internal Comp'!C_min</vt:lpstr>
      <vt:lpstr>'External Comp'!CCOMP</vt:lpstr>
      <vt:lpstr>'Internal Comp'!CCOMP</vt:lpstr>
      <vt:lpstr>'External Comp'!CCOMP_cal</vt:lpstr>
      <vt:lpstr>'External Comp'!CCOMP_P</vt:lpstr>
      <vt:lpstr>'External Comp'!CCOMP_P_Cal</vt:lpstr>
      <vt:lpstr>'External Comp'!Cdelay</vt:lpstr>
      <vt:lpstr>'Internal Comp'!Cdelay</vt:lpstr>
      <vt:lpstr>'External Comp'!Cff</vt:lpstr>
      <vt:lpstr>'Internal Comp'!Cff</vt:lpstr>
      <vt:lpstr>'External Comp'!Cin_min</vt:lpstr>
      <vt:lpstr>'Internal Comp'!Cin_min</vt:lpstr>
      <vt:lpstr>'External Comp'!Cin_rms_min</vt:lpstr>
      <vt:lpstr>'Internal Comp'!Cin_rms_min</vt:lpstr>
      <vt:lpstr>'External Comp'!Co</vt:lpstr>
      <vt:lpstr>'Internal Comp'!Co</vt:lpstr>
      <vt:lpstr>'External Comp'!Css</vt:lpstr>
      <vt:lpstr>'Internal Comp'!Css</vt:lpstr>
      <vt:lpstr>'External Comp'!D</vt:lpstr>
      <vt:lpstr>'Internal Comp'!D</vt:lpstr>
      <vt:lpstr>'External Comp'!dI</vt:lpstr>
      <vt:lpstr>'Internal Comp'!dI</vt:lpstr>
      <vt:lpstr>'External Comp'!dI_p</vt:lpstr>
      <vt:lpstr>'Internal Comp'!dI_p</vt:lpstr>
      <vt:lpstr>'External Comp'!dV</vt:lpstr>
      <vt:lpstr>'Internal Comp'!dV</vt:lpstr>
      <vt:lpstr>'External Comp'!dV_p</vt:lpstr>
      <vt:lpstr>'Internal Comp'!dV_p</vt:lpstr>
      <vt:lpstr>'External Comp'!fc</vt:lpstr>
      <vt:lpstr>'Internal Comp'!fc</vt:lpstr>
      <vt:lpstr>'External Comp'!fc_exp</vt:lpstr>
      <vt:lpstr>'External Comp'!fc_to_fsw</vt:lpstr>
      <vt:lpstr>'Internal Comp'!fc_to_fsw</vt:lpstr>
      <vt:lpstr>'External Comp'!Fstart</vt:lpstr>
      <vt:lpstr>'Internal Comp'!Fstart</vt:lpstr>
      <vt:lpstr>'External Comp'!Fstep</vt:lpstr>
      <vt:lpstr>'Internal Comp'!Fstep</vt:lpstr>
      <vt:lpstr>'External Comp'!Fstop</vt:lpstr>
      <vt:lpstr>'Internal Comp'!Fstop</vt:lpstr>
      <vt:lpstr>'External Comp'!fsw</vt:lpstr>
      <vt:lpstr>'Internal Comp'!fsw</vt:lpstr>
      <vt:lpstr>'External Comp'!GM</vt:lpstr>
      <vt:lpstr>'Internal Comp'!GM</vt:lpstr>
      <vt:lpstr>'External Comp'!gm_EA</vt:lpstr>
      <vt:lpstr>'Internal Comp'!gm_EA</vt:lpstr>
      <vt:lpstr>'External Comp'!I_ripple</vt:lpstr>
      <vt:lpstr>'Internal Comp'!I_ripple</vt:lpstr>
      <vt:lpstr>'External Comp'!I_ripple_max</vt:lpstr>
      <vt:lpstr>'Internal Comp'!I_ripple_max</vt:lpstr>
      <vt:lpstr>'External Comp'!Iout</vt:lpstr>
      <vt:lpstr>'Internal Comp'!Iout</vt:lpstr>
      <vt:lpstr>'External Comp'!Iout_Max</vt:lpstr>
      <vt:lpstr>'Internal Comp'!Iout_Max</vt:lpstr>
      <vt:lpstr>'External Comp'!L</vt:lpstr>
      <vt:lpstr>'Internal Comp'!L</vt:lpstr>
      <vt:lpstr>'External Comp'!L_req</vt:lpstr>
      <vt:lpstr>'Internal Comp'!L_req</vt:lpstr>
      <vt:lpstr>'External Comp'!PM</vt:lpstr>
      <vt:lpstr>'Internal Comp'!PM</vt:lpstr>
      <vt:lpstr>'External Comp'!Qn</vt:lpstr>
      <vt:lpstr>'Internal Comp'!Qn</vt:lpstr>
      <vt:lpstr>'External Comp'!RCOMP</vt:lpstr>
      <vt:lpstr>'Internal Comp'!RCOMP</vt:lpstr>
      <vt:lpstr>'External Comp'!RCOMP_cal</vt:lpstr>
      <vt:lpstr>'External Comp'!Rcsa</vt:lpstr>
      <vt:lpstr>'Internal Comp'!Rcsa</vt:lpstr>
      <vt:lpstr>'External Comp'!Rfb_lower</vt:lpstr>
      <vt:lpstr>'Internal Comp'!Rfb_lower</vt:lpstr>
      <vt:lpstr>'External Comp'!Rfb_upper</vt:lpstr>
      <vt:lpstr>'Internal Comp'!Rfb_upper</vt:lpstr>
      <vt:lpstr>'External Comp'!Ro</vt:lpstr>
      <vt:lpstr>'Internal Comp'!Ro</vt:lpstr>
      <vt:lpstr>'External Comp'!RSET</vt:lpstr>
      <vt:lpstr>'Internal Comp'!RSET</vt:lpstr>
      <vt:lpstr>'External Comp'!RSET_cal</vt:lpstr>
      <vt:lpstr>'Internal Comp'!RSET_cal</vt:lpstr>
      <vt:lpstr>'External Comp'!Step</vt:lpstr>
      <vt:lpstr>'Internal Comp'!Step</vt:lpstr>
      <vt:lpstr>'External Comp'!T</vt:lpstr>
      <vt:lpstr>'Internal Comp'!T</vt:lpstr>
      <vt:lpstr>'External Comp'!t_delay</vt:lpstr>
      <vt:lpstr>'Internal Comp'!t_delay</vt:lpstr>
      <vt:lpstr>'External Comp'!t_ss</vt:lpstr>
      <vt:lpstr>'Internal Comp'!t_ss</vt:lpstr>
      <vt:lpstr>'External Comp'!Toff</vt:lpstr>
      <vt:lpstr>'Internal Comp'!Toff</vt:lpstr>
      <vt:lpstr>'External Comp'!Ton</vt:lpstr>
      <vt:lpstr>'Internal Comp'!Ton</vt:lpstr>
      <vt:lpstr>'External Comp'!Vin</vt:lpstr>
      <vt:lpstr>'Internal Comp'!Vin</vt:lpstr>
      <vt:lpstr>'External Comp'!Vin_ripple_max</vt:lpstr>
      <vt:lpstr>'Internal Comp'!Vin_ripple_max</vt:lpstr>
      <vt:lpstr>'External Comp'!Vout</vt:lpstr>
      <vt:lpstr>'Internal Comp'!Vout</vt:lpstr>
      <vt:lpstr>'External Comp'!Vref</vt:lpstr>
      <vt:lpstr>'Internal Comp'!Vref</vt:lpstr>
      <vt:lpstr>'External Comp'!wesr</vt:lpstr>
      <vt:lpstr>'Internal Comp'!wesr</vt:lpstr>
      <vt:lpstr>'External Comp'!wn</vt:lpstr>
      <vt:lpstr>'Internal Comp'!wn</vt:lpstr>
      <vt:lpstr>'External Comp'!wz</vt:lpstr>
      <vt:lpstr>'Internal Comp'!wz</vt:lpstr>
    </vt:vector>
  </TitlesOfParts>
  <Company>Renesas Electronics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Zhuangyao Tang</dc:creator>
  <cp:lastModifiedBy>Kun Xing</cp:lastModifiedBy>
  <dcterms:created xsi:type="dcterms:W3CDTF">2019-05-07T20:09:38Z</dcterms:created>
  <dcterms:modified xsi:type="dcterms:W3CDTF">2021-11-23T15:45:40Z</dcterms:modified>
</cp:coreProperties>
</file>